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965" windowWidth="15120" windowHeight="6150" firstSheet="2" activeTab="12"/>
  </bookViews>
  <sheets>
    <sheet name="130115Ира2013 " sheetId="17" r:id="rId1"/>
    <sheet name="130115Ира2013  (2)" sheetId="24" r:id="rId2"/>
    <sheet name="130112Ира2013" sheetId="19" r:id="rId3"/>
    <sheet name="130112" sheetId="34" r:id="rId4"/>
    <sheet name="130102Ира2013" sheetId="23" r:id="rId5"/>
    <sheet name="130102+106" sheetId="36" r:id="rId6"/>
    <sheet name="130107 нов" sheetId="45" r:id="rId7"/>
    <sheet name="130107 2нов" sheetId="46" r:id="rId8"/>
    <sheet name="130107 2нов (2)" sheetId="48" r:id="rId9"/>
    <sheet name="130201Ира2013" sheetId="16" r:id="rId10"/>
    <sheet name="130201 2" sheetId="28" r:id="rId11"/>
    <sheet name="1017325" sheetId="43" r:id="rId12"/>
    <sheet name="7325" sheetId="44" r:id="rId13"/>
    <sheet name="130204" sheetId="32" r:id="rId14"/>
    <sheet name="130204 " sheetId="33" r:id="rId15"/>
    <sheet name="091103" sheetId="37" r:id="rId16"/>
    <sheet name="091103 2" sheetId="38" r:id="rId17"/>
    <sheet name="091106" sheetId="39" r:id="rId18"/>
    <sheet name="091106 (2)" sheetId="40" r:id="rId19"/>
    <sheet name="Лист5" sheetId="41" r:id="rId20"/>
    <sheet name="Лист1" sheetId="42" r:id="rId21"/>
  </sheets>
  <definedNames>
    <definedName name="_xlnm.Print_Area" localSheetId="11">'1017325'!$A$1:$N$38</definedName>
    <definedName name="_xlnm.Print_Area" localSheetId="5">'130102+106'!$A$1:$K$58</definedName>
    <definedName name="_xlnm.Print_Area" localSheetId="4">'130102Ира2013'!$A$1:$M$113</definedName>
    <definedName name="_xlnm.Print_Area" localSheetId="3">'130112'!$A$1:$K$45</definedName>
    <definedName name="_xlnm.Print_Area" localSheetId="1">'130115Ира2013  (2)'!$A$1:$K$42</definedName>
    <definedName name="_xlnm.Print_Area" localSheetId="12">'7325'!$A$1:$M$51</definedName>
  </definedNames>
  <calcPr calcId="145621"/>
</workbook>
</file>

<file path=xl/calcChain.xml><?xml version="1.0" encoding="utf-8"?>
<calcChain xmlns="http://schemas.openxmlformats.org/spreadsheetml/2006/main">
  <c r="J6" i="44" l="1"/>
  <c r="J5" i="44"/>
  <c r="F26" i="43"/>
  <c r="E25" i="45" l="1"/>
  <c r="L24" i="45"/>
  <c r="E22" i="17"/>
  <c r="L21" i="17"/>
  <c r="I32" i="34" l="1"/>
  <c r="H5" i="34" l="1"/>
  <c r="G5" i="34"/>
  <c r="L24" i="19"/>
  <c r="O34" i="28" l="1"/>
  <c r="L23" i="16"/>
  <c r="I31" i="36" l="1"/>
  <c r="I21" i="36"/>
  <c r="K26" i="34"/>
  <c r="K40" i="48" l="1"/>
  <c r="I40" i="48"/>
  <c r="K39" i="48"/>
  <c r="K37" i="48"/>
  <c r="N36" i="48"/>
  <c r="O35" i="48"/>
  <c r="P35" i="48" s="1"/>
  <c r="N35" i="48"/>
  <c r="K34" i="48"/>
  <c r="M33" i="48"/>
  <c r="M31" i="48"/>
  <c r="I31" i="48"/>
  <c r="K31" i="48" s="1"/>
  <c r="I30" i="48"/>
  <c r="I36" i="48" s="1"/>
  <c r="K36" i="48" s="1"/>
  <c r="I29" i="48"/>
  <c r="K29" i="48" s="1"/>
  <c r="I26" i="48"/>
  <c r="K26" i="48" s="1"/>
  <c r="O18" i="48"/>
  <c r="L18" i="48"/>
  <c r="K16" i="48"/>
  <c r="I6" i="48"/>
  <c r="H5" i="48"/>
  <c r="H10" i="48" s="1"/>
  <c r="H11" i="48" s="1"/>
  <c r="J17" i="48" s="1"/>
  <c r="H6" i="48" l="1"/>
  <c r="K30" i="48"/>
  <c r="I29" i="24"/>
  <c r="I28" i="24"/>
  <c r="I26" i="24"/>
  <c r="P23" i="24" l="1"/>
  <c r="H5" i="24"/>
  <c r="G5" i="24"/>
  <c r="G5" i="48"/>
  <c r="H5" i="46"/>
  <c r="G5" i="46" l="1"/>
  <c r="G6" i="48"/>
  <c r="G10" i="48" s="1"/>
  <c r="J5" i="48"/>
  <c r="J6" i="48" s="1"/>
  <c r="J5" i="24"/>
  <c r="K38" i="34"/>
  <c r="K36" i="34"/>
  <c r="K35" i="34"/>
  <c r="K34" i="34"/>
  <c r="K33" i="34"/>
  <c r="K32" i="34"/>
  <c r="K30" i="34"/>
  <c r="J28" i="34"/>
  <c r="K28" i="34" s="1"/>
  <c r="K27" i="34"/>
  <c r="K25" i="34"/>
  <c r="J10" i="48" l="1"/>
  <c r="J11" i="48" s="1"/>
  <c r="G11" i="48"/>
  <c r="I17" i="48" s="1"/>
  <c r="I40" i="46"/>
  <c r="K40" i="46" s="1"/>
  <c r="K39" i="46"/>
  <c r="H10" i="46"/>
  <c r="J5" i="46"/>
  <c r="J6" i="46" s="1"/>
  <c r="I35" i="48" l="1"/>
  <c r="K35" i="48" s="1"/>
  <c r="K17" i="48"/>
  <c r="I33" i="48"/>
  <c r="K33" i="48" s="1"/>
  <c r="H6" i="46"/>
  <c r="I6" i="46"/>
  <c r="G6" i="46"/>
  <c r="G10" i="46" s="1"/>
  <c r="J10" i="46" s="1"/>
  <c r="K37" i="46"/>
  <c r="N35" i="46"/>
  <c r="K34" i="46"/>
  <c r="M33" i="46"/>
  <c r="M31" i="46"/>
  <c r="I31" i="46"/>
  <c r="K31" i="46" s="1"/>
  <c r="I30" i="46"/>
  <c r="I36" i="46" s="1"/>
  <c r="K36" i="46" s="1"/>
  <c r="I29" i="46"/>
  <c r="K29" i="46" s="1"/>
  <c r="I26" i="46"/>
  <c r="O18" i="46"/>
  <c r="L18" i="46"/>
  <c r="K16" i="46"/>
  <c r="H11" i="46"/>
  <c r="J17" i="46" s="1"/>
  <c r="Q101" i="45"/>
  <c r="O101" i="45"/>
  <c r="Q97" i="45"/>
  <c r="O97" i="45"/>
  <c r="O94" i="45" s="1"/>
  <c r="J97" i="45"/>
  <c r="Q96" i="45"/>
  <c r="O96" i="45"/>
  <c r="Q95" i="45"/>
  <c r="Q94" i="45" s="1"/>
  <c r="O95" i="45"/>
  <c r="J95" i="45"/>
  <c r="J94" i="45" s="1"/>
  <c r="L94" i="45"/>
  <c r="E84" i="45"/>
  <c r="C84" i="45"/>
  <c r="K83" i="45"/>
  <c r="K84" i="45" s="1"/>
  <c r="I83" i="45"/>
  <c r="I84" i="45" s="1"/>
  <c r="E83" i="45"/>
  <c r="C83" i="45"/>
  <c r="M75" i="45"/>
  <c r="E75" i="45"/>
  <c r="G75" i="45" s="1"/>
  <c r="K74" i="45"/>
  <c r="I74" i="45"/>
  <c r="E74" i="45"/>
  <c r="C74" i="45"/>
  <c r="F24" i="45"/>
  <c r="D20" i="45"/>
  <c r="G74" i="45" l="1"/>
  <c r="M74" i="45"/>
  <c r="M76" i="45" s="1"/>
  <c r="G83" i="45"/>
  <c r="G84" i="45" s="1"/>
  <c r="G76" i="45"/>
  <c r="K26" i="46"/>
  <c r="K30" i="46"/>
  <c r="N36" i="46"/>
  <c r="J11" i="46"/>
  <c r="G11" i="46"/>
  <c r="O35" i="46"/>
  <c r="P35" i="46" s="1"/>
  <c r="M83" i="45"/>
  <c r="M84" i="45" s="1"/>
  <c r="K26" i="24"/>
  <c r="K29" i="24"/>
  <c r="K28" i="24"/>
  <c r="S22" i="24"/>
  <c r="R23" i="24"/>
  <c r="K17" i="46" l="1"/>
  <c r="I17" i="46"/>
  <c r="I33" i="46" s="1"/>
  <c r="I35" i="46"/>
  <c r="K35" i="46" s="1"/>
  <c r="K33" i="46"/>
  <c r="K19" i="24"/>
  <c r="K17" i="34" l="1"/>
  <c r="K150" i="28" l="1"/>
  <c r="K124" i="28"/>
  <c r="K70" i="28"/>
  <c r="K43" i="28"/>
  <c r="I150" i="28"/>
  <c r="I124" i="28"/>
  <c r="I43" i="28"/>
  <c r="I70" i="28"/>
  <c r="K48" i="36" l="1"/>
  <c r="K46" i="36"/>
  <c r="K19" i="36"/>
  <c r="K21" i="36"/>
  <c r="K22" i="36"/>
  <c r="K27" i="36"/>
  <c r="K29" i="36"/>
  <c r="K31" i="36"/>
  <c r="K37" i="36"/>
  <c r="K39" i="36"/>
  <c r="K41" i="36"/>
  <c r="K50" i="36"/>
  <c r="K17" i="36"/>
  <c r="I50" i="36"/>
  <c r="I41" i="36"/>
  <c r="I99" i="28" l="1"/>
  <c r="I100" i="28"/>
  <c r="I101" i="28"/>
  <c r="I102" i="28"/>
  <c r="I103" i="28"/>
  <c r="I104" i="28"/>
  <c r="I106" i="28"/>
  <c r="I107" i="28"/>
  <c r="I108" i="28"/>
  <c r="I112" i="28"/>
  <c r="I113" i="28"/>
  <c r="I114" i="28"/>
  <c r="I115" i="28"/>
  <c r="I116" i="28"/>
  <c r="I117" i="28"/>
  <c r="I119" i="28"/>
  <c r="I120" i="28"/>
  <c r="I121" i="28"/>
  <c r="I122" i="28"/>
  <c r="I98" i="28"/>
  <c r="I97" i="28" l="1"/>
  <c r="K97" i="28" s="1"/>
  <c r="J32" i="28"/>
  <c r="G5" i="28" l="1"/>
  <c r="G32" i="28" s="1"/>
  <c r="J5" i="28"/>
  <c r="G37" i="28"/>
  <c r="J6" i="36" l="1"/>
  <c r="J5" i="36"/>
  <c r="G7" i="36"/>
  <c r="K18" i="24" l="1"/>
  <c r="K17" i="24"/>
  <c r="G6" i="24"/>
  <c r="G11" i="24" s="1"/>
  <c r="G38" i="28"/>
  <c r="H11" i="36"/>
  <c r="H12" i="36" s="1"/>
  <c r="H7" i="36"/>
  <c r="J7" i="36" s="1"/>
  <c r="H6" i="34"/>
  <c r="H11" i="34" s="1"/>
  <c r="H12" i="34" s="1"/>
  <c r="J5" i="34"/>
  <c r="J6" i="34" s="1"/>
  <c r="E24" i="23"/>
  <c r="F23" i="16"/>
  <c r="F24" i="19"/>
  <c r="G12" i="36" l="1"/>
  <c r="G6" i="34"/>
  <c r="G11" i="34" s="1"/>
  <c r="F21" i="17"/>
  <c r="J11" i="36" l="1"/>
  <c r="J12" i="36" s="1"/>
  <c r="J11" i="34"/>
  <c r="J12" i="34" s="1"/>
  <c r="G12" i="34"/>
  <c r="M29" i="36" l="1"/>
  <c r="H32" i="28" l="1"/>
  <c r="H37" i="28" s="1"/>
  <c r="H38" i="28" l="1"/>
  <c r="J37" i="28"/>
  <c r="J38" i="28" s="1"/>
  <c r="M50" i="36"/>
  <c r="J11" i="44" l="1"/>
  <c r="J12" i="44" s="1"/>
  <c r="H6" i="44"/>
  <c r="H11" i="44" s="1"/>
  <c r="H12" i="44" s="1"/>
  <c r="L5" i="44"/>
  <c r="L6" i="44" s="1"/>
  <c r="L11" i="44" s="1"/>
  <c r="L12" i="44" s="1"/>
  <c r="L23" i="44" s="1"/>
  <c r="D22" i="43"/>
  <c r="J6" i="28" l="1"/>
  <c r="J6" i="24" l="1"/>
  <c r="E15" i="41" l="1"/>
  <c r="L28" i="33" l="1"/>
  <c r="F24" i="32"/>
  <c r="L6" i="40" l="1"/>
  <c r="J7" i="40"/>
  <c r="J13" i="40" s="1"/>
  <c r="H7" i="40"/>
  <c r="H13" i="40" s="1"/>
  <c r="L7" i="40"/>
  <c r="L13" i="40" s="1"/>
  <c r="Q104" i="39"/>
  <c r="O104" i="39"/>
  <c r="Q100" i="39"/>
  <c r="O100" i="39"/>
  <c r="J100" i="39"/>
  <c r="Q99" i="39"/>
  <c r="O99" i="39"/>
  <c r="Q98" i="39"/>
  <c r="O98" i="39"/>
  <c r="J98" i="39"/>
  <c r="Q97" i="39"/>
  <c r="O97" i="39"/>
  <c r="L97" i="39"/>
  <c r="J97" i="39"/>
  <c r="E87" i="39"/>
  <c r="C87" i="39"/>
  <c r="K86" i="39"/>
  <c r="K87" i="39" s="1"/>
  <c r="I86" i="39"/>
  <c r="I87" i="39" s="1"/>
  <c r="E86" i="39"/>
  <c r="C86" i="39"/>
  <c r="G86" i="39" s="1"/>
  <c r="G87" i="39" s="1"/>
  <c r="M78" i="39"/>
  <c r="E78" i="39"/>
  <c r="G78" i="39" s="1"/>
  <c r="K77" i="39"/>
  <c r="I77" i="39"/>
  <c r="M77" i="39" s="1"/>
  <c r="M79" i="39" s="1"/>
  <c r="E77" i="39"/>
  <c r="C77" i="39"/>
  <c r="G77" i="39" s="1"/>
  <c r="G79" i="39" s="1"/>
  <c r="F23" i="39"/>
  <c r="D19" i="39"/>
  <c r="L25" i="38"/>
  <c r="J7" i="38"/>
  <c r="J13" i="38" s="1"/>
  <c r="J14" i="38" s="1"/>
  <c r="H7" i="38"/>
  <c r="H13" i="38" s="1"/>
  <c r="L6" i="38"/>
  <c r="L7" i="38" s="1"/>
  <c r="L13" i="38" s="1"/>
  <c r="Q106" i="37"/>
  <c r="O106" i="37"/>
  <c r="Q102" i="37"/>
  <c r="O102" i="37"/>
  <c r="J102" i="37"/>
  <c r="Q101" i="37"/>
  <c r="O101" i="37"/>
  <c r="Q100" i="37"/>
  <c r="Q99" i="37" s="1"/>
  <c r="O100" i="37"/>
  <c r="J100" i="37"/>
  <c r="L99" i="37"/>
  <c r="E89" i="37"/>
  <c r="C89" i="37"/>
  <c r="K88" i="37"/>
  <c r="K89" i="37" s="1"/>
  <c r="I88" i="37"/>
  <c r="I89" i="37" s="1"/>
  <c r="E88" i="37"/>
  <c r="C88" i="37"/>
  <c r="G88" i="37" s="1"/>
  <c r="G89" i="37" s="1"/>
  <c r="M80" i="37"/>
  <c r="E80" i="37"/>
  <c r="G80" i="37" s="1"/>
  <c r="K79" i="37"/>
  <c r="I79" i="37"/>
  <c r="M79" i="37" s="1"/>
  <c r="M81" i="37" s="1"/>
  <c r="C79" i="37"/>
  <c r="F23" i="37"/>
  <c r="D19" i="37"/>
  <c r="O99" i="37" l="1"/>
  <c r="J99" i="37"/>
  <c r="H14" i="40"/>
  <c r="H12" i="40"/>
  <c r="L14" i="40"/>
  <c r="L12" i="40"/>
  <c r="J14" i="40"/>
  <c r="J12" i="40"/>
  <c r="M86" i="39"/>
  <c r="M87" i="39" s="1"/>
  <c r="L14" i="38"/>
  <c r="L12" i="38"/>
  <c r="H14" i="38"/>
  <c r="H12" i="38"/>
  <c r="J12" i="38"/>
  <c r="M88" i="37"/>
  <c r="M89" i="37" s="1"/>
  <c r="E79" i="37"/>
  <c r="G79" i="37" s="1"/>
  <c r="G81" i="37" s="1"/>
  <c r="H6" i="24" l="1"/>
  <c r="G12" i="24"/>
  <c r="I30" i="24" s="1"/>
  <c r="K30" i="24" s="1"/>
  <c r="I25" i="24" l="1"/>
  <c r="I27" i="24" s="1"/>
  <c r="H11" i="24"/>
  <c r="J11" i="24" s="1"/>
  <c r="J12" i="24" s="1"/>
  <c r="H12" i="24" l="1"/>
  <c r="K25" i="24"/>
  <c r="K27" i="24"/>
  <c r="J8" i="33"/>
  <c r="J14" i="33" s="1"/>
  <c r="J15" i="33" s="1"/>
  <c r="H8" i="33"/>
  <c r="H14" i="33" s="1"/>
  <c r="H15" i="33" s="1"/>
  <c r="L7" i="33"/>
  <c r="L8" i="33" s="1"/>
  <c r="L14" i="33" s="1"/>
  <c r="L15" i="33" s="1"/>
  <c r="Q104" i="32"/>
  <c r="O104" i="32"/>
  <c r="Q100" i="32"/>
  <c r="O100" i="32"/>
  <c r="O97" i="32" s="1"/>
  <c r="J100" i="32"/>
  <c r="Q99" i="32"/>
  <c r="O99" i="32"/>
  <c r="Q98" i="32"/>
  <c r="Q97" i="32" s="1"/>
  <c r="O98" i="32"/>
  <c r="J98" i="32"/>
  <c r="J97" i="32" s="1"/>
  <c r="L97" i="32"/>
  <c r="E87" i="32"/>
  <c r="C87" i="32"/>
  <c r="K86" i="32"/>
  <c r="K87" i="32" s="1"/>
  <c r="I86" i="32"/>
  <c r="I87" i="32" s="1"/>
  <c r="E86" i="32"/>
  <c r="C86" i="32"/>
  <c r="M78" i="32"/>
  <c r="E78" i="32"/>
  <c r="G78" i="32" s="1"/>
  <c r="K77" i="32"/>
  <c r="I77" i="32"/>
  <c r="C77" i="32"/>
  <c r="D20" i="32"/>
  <c r="M77" i="32" l="1"/>
  <c r="M79" i="32" s="1"/>
  <c r="G86" i="32"/>
  <c r="G87" i="32" s="1"/>
  <c r="E77" i="32"/>
  <c r="G77" i="32" s="1"/>
  <c r="G79" i="32" s="1"/>
  <c r="M86" i="32"/>
  <c r="M87" i="32" s="1"/>
  <c r="J109" i="23" l="1"/>
  <c r="J112" i="23"/>
  <c r="O98" i="17" l="1"/>
  <c r="J94" i="17"/>
  <c r="J92" i="17"/>
  <c r="L91" i="17"/>
  <c r="E81" i="17"/>
  <c r="E80" i="17" s="1"/>
  <c r="C81" i="17"/>
  <c r="C80" i="17" s="1"/>
  <c r="C71" i="17"/>
  <c r="J91" i="17" l="1"/>
  <c r="G80" i="17"/>
  <c r="G81" i="17" s="1"/>
  <c r="E72" i="17"/>
  <c r="E71" i="17" s="1"/>
  <c r="K71" i="17"/>
  <c r="I71" i="17"/>
  <c r="O94" i="17"/>
  <c r="N88" i="23"/>
  <c r="Q98" i="17"/>
  <c r="K88" i="23"/>
  <c r="P88" i="23"/>
  <c r="C76" i="23"/>
  <c r="J75" i="23"/>
  <c r="J76" i="23" s="1"/>
  <c r="F75" i="23"/>
  <c r="F76" i="23" s="1"/>
  <c r="H68" i="23"/>
  <c r="H75" i="23" s="1"/>
  <c r="C68" i="23"/>
  <c r="L67" i="23"/>
  <c r="L68" i="23" s="1"/>
  <c r="F67" i="23"/>
  <c r="F68" i="23" s="1"/>
  <c r="H76" i="23" l="1"/>
  <c r="L75" i="23"/>
  <c r="L76" i="23" s="1"/>
  <c r="D20" i="19" l="1"/>
  <c r="O92" i="17"/>
  <c r="Q92" i="17"/>
  <c r="O93" i="17"/>
  <c r="Q93" i="17"/>
  <c r="Q94" i="17"/>
  <c r="Q91" i="17" l="1"/>
  <c r="O91" i="17"/>
  <c r="M71" i="17" l="1"/>
  <c r="G71" i="17"/>
  <c r="G72" i="17"/>
  <c r="M72" i="17"/>
  <c r="M73" i="17" s="1"/>
  <c r="I80" i="17"/>
  <c r="K80" i="17"/>
  <c r="K81" i="17" s="1"/>
  <c r="D17" i="17"/>
  <c r="D19" i="16"/>
  <c r="G73" i="17" l="1"/>
  <c r="M80" i="17"/>
  <c r="M81" i="17" s="1"/>
  <c r="I81" i="17"/>
</calcChain>
</file>

<file path=xl/sharedStrings.xml><?xml version="1.0" encoding="utf-8"?>
<sst xmlns="http://schemas.openxmlformats.org/spreadsheetml/2006/main" count="2308" uniqueCount="450">
  <si>
    <t>Паспорт</t>
  </si>
  <si>
    <t>бюджетної програми місцевого</t>
  </si>
  <si>
    <t>1.</t>
  </si>
  <si>
    <t xml:space="preserve">               (КПКВК МБ)           (найменування головного розпорядника)</t>
  </si>
  <si>
    <t>2.</t>
  </si>
  <si>
    <t xml:space="preserve">               (КПКВК МБ)           (найменування відповідального розпорядника)</t>
  </si>
  <si>
    <t>3.</t>
  </si>
  <si>
    <t xml:space="preserve">               (КПКВК МБ)  (КФКВК)         (найменування бюджетної програми)</t>
  </si>
  <si>
    <t>тис.грн,у тому числі із загального фонду</t>
  </si>
  <si>
    <t xml:space="preserve">та зі спеціального фонду </t>
  </si>
  <si>
    <t xml:space="preserve">тис.грн </t>
  </si>
  <si>
    <t>тис.грн.</t>
  </si>
  <si>
    <t>№ з/п</t>
  </si>
  <si>
    <t>4.</t>
  </si>
  <si>
    <t>5.</t>
  </si>
  <si>
    <t>6.</t>
  </si>
  <si>
    <t>7.</t>
  </si>
  <si>
    <t xml:space="preserve"> Обсяг бюджетного призначення </t>
  </si>
  <si>
    <t xml:space="preserve"> Підстави для виконання бюджетної програми</t>
  </si>
  <si>
    <t xml:space="preserve"> Мета бюджетної програми</t>
  </si>
  <si>
    <t>8.</t>
  </si>
  <si>
    <t>загальний фонд</t>
  </si>
  <si>
    <t>спеціальний фонд</t>
  </si>
  <si>
    <t>разом</t>
  </si>
  <si>
    <t>Рік</t>
  </si>
  <si>
    <t>9.</t>
  </si>
  <si>
    <t>10.</t>
  </si>
  <si>
    <t>код</t>
  </si>
  <si>
    <t>затрат</t>
  </si>
  <si>
    <t>продукту</t>
  </si>
  <si>
    <t>од.</t>
  </si>
  <si>
    <t>план заходів</t>
  </si>
  <si>
    <t>ефективності</t>
  </si>
  <si>
    <t>якості</t>
  </si>
  <si>
    <t>%</t>
  </si>
  <si>
    <t>кількість установ</t>
  </si>
  <si>
    <t>грн.</t>
  </si>
  <si>
    <t xml:space="preserve"> </t>
  </si>
  <si>
    <t xml:space="preserve">кіл-ть заходів </t>
  </si>
  <si>
    <t xml:space="preserve">Закон України"Про фізичну культуру і спорт" від 24 грудня 1993 року № 3808-ХП зі змінами </t>
  </si>
  <si>
    <t>Доручення Президента України від 01.06.2005 року № 1-1/451</t>
  </si>
  <si>
    <t>Указ Президента України від 02.08.2006 р. № 667/2006 "Про національний план дій щодо реалізації державної політики у сфері фізичної культури і спорту"</t>
  </si>
  <si>
    <t>середні витрати на 1 захід</t>
  </si>
  <si>
    <t>Збільшення кількості проведених заходів  у порівнянні з минулим роком</t>
  </si>
  <si>
    <t>Підпрограми, спрямовані на досягнення мети, визначеної паспортом бюджетної програми</t>
  </si>
  <si>
    <t>КТКВК</t>
  </si>
  <si>
    <t>КПКВК</t>
  </si>
  <si>
    <t>Назва підпрограми</t>
  </si>
  <si>
    <t>Обсяги фінансування бюджетної програми у розрізі підпрограм та завдань (тис.грн.):</t>
  </si>
  <si>
    <t>Підпрограма/завдання бюджетної програми</t>
  </si>
  <si>
    <t>Півріччя</t>
  </si>
  <si>
    <t>Підпрограма</t>
  </si>
  <si>
    <t>Перелік державних/регіональних цільових програм, які виконуються у складі бюджетної :</t>
  </si>
  <si>
    <t>(тис.грн.)</t>
  </si>
  <si>
    <t>Назва даежавної /регіонально цільової програми та підпрограми</t>
  </si>
  <si>
    <t>Підпрограма 1</t>
  </si>
  <si>
    <t>Державна/регіональна цільова програма 1</t>
  </si>
  <si>
    <t>Усього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</si>
  <si>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</si>
  <si>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</si>
  <si>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</si>
  <si>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</si>
  <si>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 xml:space="preserve">рік </t>
  </si>
  <si>
    <t>х</t>
  </si>
  <si>
    <t>11. Джерела фінансування інвестиційних проектів у розрізі підпрограм 2</t>
  </si>
  <si>
    <t>(тис.грн)</t>
  </si>
  <si>
    <t>Найменування джерел надходжень</t>
  </si>
  <si>
    <t>Касові видатки станом на 1 січня звітного періоду</t>
  </si>
  <si>
    <t>План звітного періоду(рік)</t>
  </si>
  <si>
    <t>Прогноз до кінця реалізації</t>
  </si>
  <si>
    <t>Пояснення,що характеризують джерела фінансування</t>
  </si>
  <si>
    <t>Інвестиційний проєкт 1</t>
  </si>
  <si>
    <t>Надходження за бюджету</t>
  </si>
  <si>
    <t>іІнші джерела</t>
  </si>
  <si>
    <t>Фінансування (за видами)</t>
  </si>
  <si>
    <t>Івестційний проект 2</t>
  </si>
  <si>
    <t>(підпис)</t>
  </si>
  <si>
    <t>(ініціали та прізвище)</t>
  </si>
  <si>
    <t>ПОГОДЖЕНО:</t>
  </si>
  <si>
    <t>Керівник фінансового органу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</si>
  <si>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</si>
  <si>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</si>
  <si>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Керівник установи головного розпорядника бюджетних коштів</t>
  </si>
  <si>
    <t>Завдання 1</t>
  </si>
  <si>
    <t>статестична звітність</t>
  </si>
  <si>
    <t>Підтримка спортивного громадського руху.Підтримка розвитку фізичної культури і спорту в регіонах серед різних верств населення .</t>
  </si>
  <si>
    <t>Утримання центрів "Спорт для всіх" та проведення заходів з фізичної культури</t>
  </si>
  <si>
    <t xml:space="preserve">Залучення широких верст населення до систематичних занять фізичної культури та споту у м. Нікополі. Провадження фізкультурно -оздоровчої та спортивної діяльності населення за місцем прожевання та в місцях массового відпочінку. </t>
  </si>
  <si>
    <t>Задання 1 Залучення широких верств населення до занять фізичною культурою.Забезпечення функціонування центрів «Спорт для всіх».</t>
  </si>
  <si>
    <t>Завдання 2 Забезпечення збереження енергоресурсів</t>
  </si>
  <si>
    <t>оплата теплопосточання,тис.грн.,</t>
  </si>
  <si>
    <t>оплата водопосточання,тис.грн.,</t>
  </si>
  <si>
    <t>оплата електроенергії, тис.грн.,</t>
  </si>
  <si>
    <t xml:space="preserve">загальна площа приміщень, кв. м;
площа приміщень, що опалюється, кв. м.
</t>
  </si>
  <si>
    <t>кв.м.</t>
  </si>
  <si>
    <t xml:space="preserve">обсяг видатків на оплату енергоносіїв та комунальних послуг всього, тис. грн., 
з них на:
</t>
  </si>
  <si>
    <t>Гккл</t>
  </si>
  <si>
    <t>куб.м.</t>
  </si>
  <si>
    <t>к.В.</t>
  </si>
  <si>
    <t>Акт вик.робіт</t>
  </si>
  <si>
    <t>звіт по мережі</t>
  </si>
  <si>
    <t>штатний розпис</t>
  </si>
  <si>
    <t>кошторис</t>
  </si>
  <si>
    <t>обсяг видатків на оплату праці і нарахування на заробітну плату</t>
  </si>
  <si>
    <t>осіб</t>
  </si>
  <si>
    <t>Збільшення витрат на виплату стипендії міської ради провідним спортсменам у порівнянні з минулим роком</t>
  </si>
  <si>
    <t>ЗАТВЕРДЖЕНО</t>
  </si>
  <si>
    <t>Наказ Міністерства</t>
  </si>
  <si>
    <t>фінансів України</t>
  </si>
  <si>
    <t>Наказ / розпорядчий документ</t>
  </si>
  <si>
    <t>    (найменування головного розпорядника</t>
  </si>
  <si>
    <t>(найменування місцевого фінансового органу)</t>
  </si>
  <si>
    <t>____________________ № __________</t>
  </si>
  <si>
    <t xml:space="preserve">Проведення навчально-тренувальних зборів і змагань з олімпійських видів спорту          </t>
  </si>
  <si>
    <t>обсяг витрат  на проїзд збірних команд області для участі у всеукраїнських змаганнях з олімпійських видів спорту</t>
  </si>
  <si>
    <t>кіл-ть спортсменів, які прийняли участь у змаганнях</t>
  </si>
  <si>
    <t xml:space="preserve">середні витрати на проїзд одного спортсмена збірних команд області для участі у всеукраїнських змаганнях з олімпійських видів спорту </t>
  </si>
  <si>
    <t>Збільшення кількості спортсменів регіону, які взяли участь у проведенні  змагань, порівняно з минулим роком</t>
  </si>
  <si>
    <t>Розвиток фізичної культури і спорту в м. Нікополі. Проведення міських спортивних змагань згідно з єдиним звітності установ</t>
  </si>
  <si>
    <t>Фінуправління Нікопольської міської ради</t>
  </si>
  <si>
    <t xml:space="preserve">Відрядження у складі збірних команд міста на обласні планові змагання (ігри області, чемпіонати області з  волейболу, настільного тенісу, футболу, баскетболу, боксу, легкої атлетики, вільної боротьби , боротьби самбо, дзюдо, шахи і шашки, велоспорт та інші види спорту).     </t>
  </si>
  <si>
    <t>кількість штатних одиниць</t>
  </si>
  <si>
    <t>рішення № 12-26/ VI від 28.12.2012р." Про бюджет міста на 2014р."</t>
  </si>
  <si>
    <t xml:space="preserve">Завдання 1 Відрядження у складі збірних команд міста на обласні та планові змагання, чемпіонати Світу та України (ігри області, чемпіонати області з  волейболу, настільного тенісу, футболу, баскетболу, боксу, легкої атлетики, вільної боротьби , боротьби самбо, дзюдо, шахи і шашки, велоспорт та інші види спорту).                  </t>
  </si>
  <si>
    <t>у т.ч кредиторська заборгованість за 2013р.</t>
  </si>
  <si>
    <t xml:space="preserve">бюджету на  2016 рік </t>
  </si>
  <si>
    <t>Управління з гуманітарних питань Нікопольської міської ради</t>
  </si>
  <si>
    <t xml:space="preserve">Спільний наказ Мінфіну та Мінсім’молодьспорту від 01.10.2010 №1149/3438 Зареєстровано в Мінюсті 20.10.2010 за № 957/18252 Дата та № НПА, яким внесено зміни Спільні накази Мінфіну  та Мінсім’молодьспорту від 09.02.2011 № 73/404 Про затвердження Типового переліку бюджетних програм та результативних показників їх виконання для місцевих бюджетів у галузі «Фізична культура та спорт </t>
  </si>
  <si>
    <t>КФКВК</t>
  </si>
  <si>
    <t>Перелік регіональних цільових програм, які виконуються у складі бюджетної  програми :</t>
  </si>
  <si>
    <t>Назва регіональної цільової програми та підпрограми</t>
  </si>
  <si>
    <t>Назва показника</t>
  </si>
  <si>
    <t>Значення показника</t>
  </si>
  <si>
    <t>Касові видатки станом на 01 січня звітного періоду</t>
  </si>
  <si>
    <t>План видатків звітного періоду</t>
  </si>
  <si>
    <t>Прогноз видатків  до кінця реалізації інвестиційного проєкту 3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</si>
  <si>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</si>
  <si>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проектів(програм).</t>
  </si>
  <si>
    <t xml:space="preserve">3 Прогноз видатків до кінця реалізації інвестаційног проекту зазначається з розбивкою за роками </t>
  </si>
  <si>
    <t>26 серпня 2014 року  № 836</t>
  </si>
  <si>
    <t xml:space="preserve"> коштів місцевого бюджету)</t>
  </si>
  <si>
    <t>наказ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</si>
  <si>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</si>
  <si>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</t>
  </si>
  <si>
    <t>НМГСООІ "Аква"</t>
  </si>
  <si>
    <t>ГО "ФЛАН"</t>
  </si>
  <si>
    <t>ГНМВП ВГО "Федерація боксу"</t>
  </si>
  <si>
    <t>ГО "НФД"</t>
  </si>
  <si>
    <t>ГО "СК "ВейкСтайл"</t>
  </si>
  <si>
    <t>ГО "НФТКК"</t>
  </si>
  <si>
    <t>ГО "МОБК "Кайман"</t>
  </si>
  <si>
    <t>ГО " НФТ ВТФ"</t>
  </si>
  <si>
    <t>ГО "СКК "Шафран"</t>
  </si>
  <si>
    <t>МС ГО "ФФН"</t>
  </si>
  <si>
    <t>ГО ФК "Нікополь-НПГУ"</t>
  </si>
  <si>
    <t>ГО "НФВ"</t>
  </si>
  <si>
    <t>осіб.</t>
  </si>
  <si>
    <t xml:space="preserve">Підтримка та розвиток громадського руху в підготовці спортивного резерву, залучення регіональних осередків всеукраїнських фізкультурно-спортивних товариств до реалізації місцевих програм з розвитку фізичної культури та спорту, підтримка діяльності регіональних рад фізкультурно-спортивного товариства для здійснення ними розвитку фізичної культури і спорту серед сільського населення </t>
  </si>
  <si>
    <t xml:space="preserve">Задання : Організація фізкультурно-спортивної роботи </t>
  </si>
  <si>
    <t xml:space="preserve"> ГО "НМФСТ"Спартак"</t>
  </si>
  <si>
    <t>кількість установ, од.;</t>
  </si>
  <si>
    <t xml:space="preserve">кількість штатних працівників </t>
  </si>
  <si>
    <t>штатний розклад</t>
  </si>
  <si>
    <t>кількість заходів (організаційно-методологічних, спортивних, фізкультурно-масових),  од.</t>
  </si>
  <si>
    <t>середній розмір фінансової підтримки з бюджету , грн;</t>
  </si>
  <si>
    <t>середньомісячна заробітна плата одного працівника, грн.</t>
  </si>
  <si>
    <t>динаміка**  населення, залученого до занять фізичною культурою і спортом, порівняно з минулим роком, %;</t>
  </si>
  <si>
    <t>динаміка** кількості заходів (організаційно-метологічних, спортивних, фізкультурно-масових),  порівняно з минулим роком, %</t>
  </si>
  <si>
    <t>якість</t>
  </si>
  <si>
    <t>9 мес</t>
  </si>
  <si>
    <t>2482 осіб.</t>
  </si>
  <si>
    <t>Забезпечення реалізації державної молодіжної політики</t>
  </si>
  <si>
    <t xml:space="preserve">Підпрограма: Заходи державної політики з питань молоді 
</t>
  </si>
  <si>
    <t xml:space="preserve">Регіональна цільова програма 1: Заходи державної політики з питань молоді </t>
  </si>
  <si>
    <t>Задання :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</si>
  <si>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</si>
  <si>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 xml:space="preserve">кількість  заходів  з питань молоді </t>
  </si>
  <si>
    <t xml:space="preserve">обсяг видатків на проведення   заходів з питань молоді </t>
  </si>
  <si>
    <t>середні витрати на проведення одного  заходу  з питань молоді , грн</t>
  </si>
  <si>
    <t>збільшення кількості молоді, охопленої регіональними заходами з питань молоді, порівняно з минулим роком, %;</t>
  </si>
  <si>
    <t xml:space="preserve">Підпрограма: Інші видатки </t>
  </si>
  <si>
    <t xml:space="preserve">Регіональна цільова програма 1: Інші видатки </t>
  </si>
  <si>
    <t>Задання : Виплати стипендії міської ради студентам сиротам</t>
  </si>
  <si>
    <t xml:space="preserve"> Виплати стипендії міської ради студентам сиротам</t>
  </si>
  <si>
    <t>обсяг витрат  на виплату стипендії студентам сиротам</t>
  </si>
  <si>
    <t>кількість  студентів сиріт якім виплачується стипендія</t>
  </si>
  <si>
    <t>середні витрати на стипендію одному студенту сироті</t>
  </si>
  <si>
    <t xml:space="preserve">          (найменування головного розпорядника)</t>
  </si>
  <si>
    <t xml:space="preserve"> (КПКВК МБ) </t>
  </si>
  <si>
    <t xml:space="preserve">               (КПКВК МБ)                               (КФКВК)                                          (найменування бюджетної програми)</t>
  </si>
  <si>
    <t xml:space="preserve">               (КПКВК МБ)                                    (КФКВК)                              (найменування бюджетної програми)</t>
  </si>
  <si>
    <t xml:space="preserve">                    (найменування головного розпорядника)</t>
  </si>
  <si>
    <t xml:space="preserve">     (КПКВК МБ) </t>
  </si>
  <si>
    <t xml:space="preserve">                        (найменування головного розпорядника)</t>
  </si>
  <si>
    <t>(КПКВК МБ)</t>
  </si>
  <si>
    <t xml:space="preserve">               (КПКВК МБ)                          (КФКВК)                             (найменування бюджетної програми)</t>
  </si>
  <si>
    <t xml:space="preserve">        (КПКВК МБ)         </t>
  </si>
  <si>
    <t xml:space="preserve">              (найменування бюджетної програми)</t>
  </si>
  <si>
    <t xml:space="preserve">          (КФКВК)         (найменування бюджетної програми)</t>
  </si>
  <si>
    <t xml:space="preserve">                   (найменування відповідального розпорядника)</t>
  </si>
  <si>
    <t xml:space="preserve">    (КПКВК МБ)   </t>
  </si>
  <si>
    <t xml:space="preserve">                                           (найменування головного розпорядника)</t>
  </si>
  <si>
    <t xml:space="preserve">               (КПКВК МБ)             (КФКВК)                          (найменування бюджетної програми)</t>
  </si>
  <si>
    <t xml:space="preserve">               (КПКВК МБ)                                        (найменування відповідального розпорядника)</t>
  </si>
  <si>
    <t xml:space="preserve">        (КПКВК МБ)</t>
  </si>
  <si>
    <t xml:space="preserve">                                                           (найменування головного розпорядника)</t>
  </si>
  <si>
    <t xml:space="preserve">               (КПКВК МБ)                            (найменування відповідального розпорядника)</t>
  </si>
  <si>
    <t xml:space="preserve">               (найменування головного розпорядника)</t>
  </si>
  <si>
    <t xml:space="preserve">                   (КПКВК МБ)  </t>
  </si>
  <si>
    <t xml:space="preserve">               (КПКВК МБ)                                 (найменування відповідального розпорядника)</t>
  </si>
  <si>
    <t xml:space="preserve">               (КПКВК МБ)                        (КФКВК)                       (найменування бюджетної програми)</t>
  </si>
  <si>
    <t xml:space="preserve">           (КПКВК МБ)</t>
  </si>
  <si>
    <t xml:space="preserve">               (КПКВК МБ)                         (КФКВК)                              (найменування бюджетної програми)</t>
  </si>
  <si>
    <t>1040</t>
  </si>
  <si>
    <t xml:space="preserve">         Інші видатки (091106)</t>
  </si>
  <si>
    <t xml:space="preserve">          Заходи державної політики з питань молоді (Соціальні програми і заходи державних органів у справах молоді )(091103)</t>
  </si>
  <si>
    <t xml:space="preserve">            Фінансова підтримка фізкультурно-спортивного руху (Утримання апарату управління громадських фізкультурно-спортивних організацій )(130204)</t>
  </si>
  <si>
    <t>Спільний наказ Мінфіну та Мінсім’молодьспорту від 01.10.2010 №1149/3438 Зареєстровано в Мінюсті 20.10.2010 за № 957/18252 Дата та № НПА, яким внесено зміни Спільні накази Мінфіну  та Мінсім’молодьспорту від 09.02.2011 № 73/404 Про затвердження Типового переліку бюджетних програм та результативних показників їх виконання для місцевих бюджетів у галузі «Фізична культура та спорт "</t>
  </si>
  <si>
    <t>Спільний наказ Мінфіну та Мінсім’молодьспорту від 01.10.2010 №1149/3438 Зареєстровано в Мінюсті 20.10.2010 за № 957/18252 Дата та № НПА, яким внесено зміни Спільні накази Мінфіну  та Мінсім’молодьспорту від 09.02.2011 № 73/404 Про затвердження Типового переліку бюджетних програм та результативних показників їх виконання для місцевих бюджетів у галузі "Фізична культура та спорт"</t>
  </si>
  <si>
    <t>Т.В.Мамонтова</t>
  </si>
  <si>
    <t>Забезпечення розвитку олімпійських  видів спорту</t>
  </si>
  <si>
    <t xml:space="preserve">бюджету на  2017 рік </t>
  </si>
  <si>
    <t>ссередні витрати на один людино-день навчально-тренувальних зборів з неолімпійських видів спорту з підготовки до регіональних змагань</t>
  </si>
  <si>
    <t xml:space="preserve">Закон України"Про фізичну культуру і спорт"  від 24.12.1993 № 3808-XII зі змінами </t>
  </si>
  <si>
    <t>Указ Президента України"Про Національну стратегію з оздоровчої рухової активності в Україні на період до 2025 року "Рухова активність - здоровий спосіб життя - здорова нація" від 9 лютого 2016 року " 42/2016, Постанови Верховної ради України "Про забезпечення сталого розвитку  сфери фізичної культури і спорту в Україні в умовах децентралізації влади" від 19 жовтня 2016 року, куруючись статтею 26 Закону України  "Про місцеве самоврядування в Украні "</t>
  </si>
  <si>
    <t>7. Підпрограми, спрямовані на досягнення мети, визначеної паспортом бюджетної програми:</t>
  </si>
  <si>
    <t xml:space="preserve">24 1 </t>
  </si>
  <si>
    <t>Підтримка спорту вищих досягнень та органзацій, які здійснюють фізкультурно-спортивну діяльність в регіоні</t>
  </si>
  <si>
    <t>Забезпечення діяльності місцевих центрів фізичного здоров'я населення "Спорт для всіх" та проведення фізично-масових заходів серед населення регіону</t>
  </si>
  <si>
    <t>капітальні видатки</t>
  </si>
  <si>
    <t>Розвиток фізичної культури і спорту серед різних верств населення</t>
  </si>
  <si>
    <t>ГО "НМФХ"</t>
  </si>
  <si>
    <t>Регіональна цільова програма : "Розвиток фізичної культури і спорту в місті Нікополі на 2017-2019 роки"</t>
  </si>
  <si>
    <t>Завдання : Розвиток фізичної культури і спорту серед різних верств населення</t>
  </si>
  <si>
    <t>відомость використання бюджетних коштів</t>
  </si>
  <si>
    <t xml:space="preserve">Підпрограма: Утримання апарату управління громадських фізкультурно-спортивних організацій 
</t>
  </si>
  <si>
    <t xml:space="preserve">Підпрограма:Утримання апарату управління громадських фізкультурно-спортивних організацій  
</t>
  </si>
  <si>
    <t xml:space="preserve">обсяг видатків на використання оплати послуг (крім комунальних)
</t>
  </si>
  <si>
    <t xml:space="preserve">обсяг видатків на оплату  комунальних послуг та енергоносіїв 
</t>
  </si>
  <si>
    <t>обсяг видатків на використання оплати видатків на відрядження</t>
  </si>
  <si>
    <t>обсяг видатків на використання оплати окремих заходів по реалізації державних (регіональних) програм, не віднесені до заходів розвитку</t>
  </si>
  <si>
    <t>обсяг видатків на використання оплати предметів, матеріалів, обладнання та інвентарю</t>
  </si>
  <si>
    <t>обсяг видатків на використання оплати медикаментів та перев'язувального матеріалу</t>
  </si>
  <si>
    <t>100*1870/2493</t>
  </si>
  <si>
    <t>"Розвиток фізичної культури і спорту в місті Нікополі на 2017-2019 роки"</t>
  </si>
  <si>
    <t xml:space="preserve"> "Розвиток фізичної культури і спорту в місті Нікополі на 2017-2019 роки"</t>
  </si>
  <si>
    <t>Проведення спортивної роботи в регіоні</t>
  </si>
  <si>
    <t xml:space="preserve">Організація і проведення регіональних змагань з олімпійських видів спорту </t>
  </si>
  <si>
    <t xml:space="preserve">кількість регіональних змагань з олімпійських видів спорту, од. </t>
  </si>
  <si>
    <t>кількість людино-днів участі у регіональних змаганнях з олімпійських видів спорту, од.</t>
  </si>
  <si>
    <t>середні витрати на один людино-день участі у регіональних змаганнях з олімпійських видів спорту</t>
  </si>
  <si>
    <t xml:space="preserve">динаміка** кількості спортсменів, які беруть участь у регіональних змаганнях, порівняно з минулим роком, %;
у тому числі динаміка** кількості спортсменів, які посіли призові місця у вказаних змаганнях, порівняно з минулим роком, %
</t>
  </si>
  <si>
    <t>Завдання 2</t>
  </si>
  <si>
    <t xml:space="preserve">Представлення спортивних досягнень спортсменами збірних команд області на всеукраїнських змаганнях з олімпійських видів спорту </t>
  </si>
  <si>
    <t>кількість всеукраїнських змагань з олімпійських видів спорту, в яких беруть участь спортсмени збірних команд області, од.</t>
  </si>
  <si>
    <t>кількість спортсменів збірних команд області, які беруть участь у всеукраїнських змаганнях з олімпійських видів спорту, осіб.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</si>
  <si>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спорту, грн.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</si>
  <si>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спорту, осіб;
динаміка** кількості спортсменів регіону, які посіли призові місця у всеукраїнських змаганнях з олімпійських видів спорту, порівняно з минулим роком, %
</t>
  </si>
  <si>
    <t>Показники затрат</t>
  </si>
  <si>
    <t>Показники продукту</t>
  </si>
  <si>
    <t>Показнии ефективності</t>
  </si>
  <si>
    <t>Показники якість</t>
  </si>
  <si>
    <t>Показники ефективності</t>
  </si>
  <si>
    <t>Підпрограма 2</t>
  </si>
  <si>
    <t>кількість регіональних змагань з неолімпійських видів спорту, од.</t>
  </si>
  <si>
    <t>кількість людино-днів участі у регіональних змаганнях з неолімпійських видів спорту, од.</t>
  </si>
  <si>
    <t>середні витрати на один людино-день участі у регіональних змаганнях з неолімпійських видів спорту, грн</t>
  </si>
  <si>
    <t xml:space="preserve">динаміка** кількості спортсменів, які беруть участь у регіональних змаганнях, порівняно з минулим роком, %;
у тому числі динаміка** кількості спортсменів, які посіли призові місця у вказаних змаганнях, порівняно з минулим роком, %
</t>
  </si>
  <si>
    <t>кількість всеукраїнських змагань з неолімпійських видів спорту, в яких беруть участь спортсмени збірних команд області, од.</t>
  </si>
  <si>
    <t>кількість спортсменів збірних команд області, які беруть участь у всеукраїнських змаганнях з неолімпійських видів спорту, осіб.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</si>
  <si>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спорту, грн.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</si>
  <si>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спорту, осіб;
динаміка** кількості спортсменів регіону, які посіли призові місця у всеукраїнських змаганнях з неолімпійських видів спорту, порівняно з минулим роком, %
</t>
  </si>
  <si>
    <t>від 06.02.2017р. № 38</t>
  </si>
  <si>
    <t>від 06.02.2017р. № 7</t>
  </si>
  <si>
    <t>2017 р.</t>
  </si>
  <si>
    <t>Заступник міського голови/Начальник фінансового органу</t>
  </si>
  <si>
    <t>О.М.Давидко</t>
  </si>
  <si>
    <t>Кількість штатних працівників ЦФЗН "Спорт для всіх"</t>
  </si>
  <si>
    <t>Кількість фізкультурно-масових заходів(у розрізі їх видів), що проводяться  ЦФЗН "Спорт для всіх"</t>
  </si>
  <si>
    <t>Якісті</t>
  </si>
  <si>
    <t>Закону України "Про місцеве самоврядування в Україні"  № 280/97 -ВР  від 21.05.1997 р. ; рішення міської ради від 22.12.2016р. № 64-15/VII  «Про бюджет міста на 2017 рік», рішення міської ради від 27.01.2017р. № 73-16/VII  «Про внесення змін до рішення міської ради від 22.12.2016р. № 64-15/VII  «Про бюджет міста на 2017 рік»;рішення міської ради від 10.11.2017р. № 46-28 /VII  «Про внесення змін до рішення міської ради від 22.12.2016р. № 64-15/VII  «Про бюджет міста на 2017 рік».</t>
  </si>
  <si>
    <t xml:space="preserve"> "ФФН"</t>
  </si>
  <si>
    <t>НМЦ БСТ-"Лідер"</t>
  </si>
  <si>
    <t>ГО НМФС</t>
  </si>
  <si>
    <t>ГО НФБ</t>
  </si>
  <si>
    <t>ГО "БК "Вектор"</t>
  </si>
  <si>
    <t>ГО "ФШН"</t>
  </si>
  <si>
    <t>ГО НФНТ</t>
  </si>
  <si>
    <t>ГО ФРСН</t>
  </si>
  <si>
    <t>ГО "НФДФ"</t>
  </si>
  <si>
    <t>ГО "ФК "Нікополь"</t>
  </si>
  <si>
    <t>форма 1.1</t>
  </si>
  <si>
    <t>сума на малоценку</t>
  </si>
  <si>
    <t>Будівництво1 споруд, установ та закладів фізичної культури і спорту</t>
  </si>
  <si>
    <t>10 1 7325</t>
  </si>
  <si>
    <t>Забезпечення належного рівня доступу до отримання послуг закладів фізичної культури і спорту</t>
  </si>
  <si>
    <t>10 1 5010</t>
  </si>
  <si>
    <t>Забезпечення реконструкції об’єктів</t>
  </si>
  <si>
    <t>Задання :Забезпечення реконструкції об’єктів</t>
  </si>
  <si>
    <t xml:space="preserve">обсяг реконструкції об’єктів, км (кв. м). </t>
  </si>
  <si>
    <t>кількість об’єктів, які планується реконструювати, од.</t>
  </si>
  <si>
    <t>середні витрати на реконструкцію одного об’єкта, тис. грн.;</t>
  </si>
  <si>
    <t>середні витрати на 1 км (кв. м) реконструкції об’єкта, тис. грн.</t>
  </si>
  <si>
    <t>рівень готовності об’єктів реконструкції</t>
  </si>
  <si>
    <t>динаміка кількості об’єктів реконструкції порівняно з попереднім роком, %;</t>
  </si>
  <si>
    <t>динаміка обсягу будівництва порівняно з попереднім роком, %</t>
  </si>
  <si>
    <t>проектно -кошторисна  документація</t>
  </si>
  <si>
    <t>розрахункові дані</t>
  </si>
  <si>
    <t>2250+2240</t>
  </si>
  <si>
    <t>Управління гуманітарної політики Нікопольської міської ради</t>
  </si>
  <si>
    <t>Управління економіки, фінансів та міського бюджету НМР</t>
  </si>
  <si>
    <t>Заступник міського голови/Управління економіки, фінансів та міського бюджету НМР</t>
  </si>
  <si>
    <t>Заступник міського голови/Начальник Управління економіки, фінансів та міського бюджету НМР</t>
  </si>
  <si>
    <t>від16.01.2019р. № 27</t>
  </si>
  <si>
    <t>наказ від 16.01.2019р. № 4</t>
  </si>
  <si>
    <t xml:space="preserve">бюджету на  2019рік </t>
  </si>
  <si>
    <t xml:space="preserve"> Обсяг бюджетних призначень/бюджетних асигнувань-</t>
  </si>
  <si>
    <t>гривень,у тому числі із загального фонду-</t>
  </si>
  <si>
    <t>гривень,</t>
  </si>
  <si>
    <t>та зі спеціального фонду -</t>
  </si>
  <si>
    <t>гривень</t>
  </si>
  <si>
    <t>Закону України "Про місцеве самоврядування в Україні"  № 280/97 -ВР  від 21.05.1997 р. ; Згідно Міської цільової програми «Розвиток фізичної культури і спорту в м.Нікополі на 2017-2019 роки Затверджено рішенням Нікопольської міської ради №58-29/VІІ від 22.12.2017р. Рішення міської ради від 14.12.2018р.№54-43/VII "Про бюджет міста на 2019рік".</t>
  </si>
  <si>
    <t>7. Завдання бюджетної програми</t>
  </si>
  <si>
    <t>Завдання</t>
  </si>
  <si>
    <t>Напрямки використання бюджетних коштів:</t>
  </si>
  <si>
    <t>Показник</t>
  </si>
  <si>
    <t>Спеціальний фонд</t>
  </si>
  <si>
    <t>Загальний фонд</t>
  </si>
  <si>
    <t>Перелік місцевих/регіональних  програм, що виконуються у складі бюджетної  програми :</t>
  </si>
  <si>
    <t>Найменування місцевої/ регіональної  програми</t>
  </si>
  <si>
    <t>у тому числі бюджет рзвитку</t>
  </si>
  <si>
    <t>Напрямки використання бюджетних коштів</t>
  </si>
  <si>
    <t xml:space="preserve"> ефективності</t>
  </si>
  <si>
    <t>Начальник управління гуманітарної політики НМР</t>
  </si>
  <si>
    <t xml:space="preserve">бюджету на  2019 рік </t>
  </si>
  <si>
    <t>(грн.)</t>
  </si>
  <si>
    <t>Результативні показники бюджетної програми</t>
  </si>
  <si>
    <t>фрма 1.3</t>
  </si>
  <si>
    <t>рішення виконавчого комітету НМР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</si>
  <si>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</si>
  <si>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</si>
  <si>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 затрат</t>
  </si>
  <si>
    <t>№ п\п</t>
  </si>
  <si>
    <t>Найменування устанви</t>
  </si>
  <si>
    <t xml:space="preserve">План на 2019р. </t>
  </si>
  <si>
    <t>ГО Федерація скелелазіння м. Нікополя"</t>
  </si>
  <si>
    <t>ГО НФРС</t>
  </si>
  <si>
    <t>ГО "НМФВС"</t>
  </si>
  <si>
    <t>ГО "НМФХГ"</t>
  </si>
  <si>
    <t>ГО "ВК "Нікополь"</t>
  </si>
  <si>
    <t>ГО "Федерація Боротьба Самбо"</t>
  </si>
  <si>
    <t>ГО"Нікопольська ФСТ"</t>
  </si>
  <si>
    <t>ГО скелелазіння</t>
  </si>
  <si>
    <t xml:space="preserve"> затрат:</t>
  </si>
  <si>
    <t xml:space="preserve"> продукту:</t>
  </si>
  <si>
    <t>форма 1.4</t>
  </si>
  <si>
    <t>форма 1.5</t>
  </si>
  <si>
    <t>ГО НМФСкелелазіння</t>
  </si>
  <si>
    <t>2240+2250</t>
  </si>
  <si>
    <t>розрахункові показники</t>
  </si>
  <si>
    <t>Форма № 1.1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</si>
  <si>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</si>
  <si>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</si>
  <si>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Заохочення видатних спортсменів, тренерів та діячів фізичної культури і спорту регіону</t>
  </si>
  <si>
    <t xml:space="preserve">кількість видів заохочень/винагород, що виплачуються щомісяця, </t>
  </si>
  <si>
    <t>заохочень/винагород (спортсмени, тренери, видатні діячі)</t>
  </si>
  <si>
    <t>середній (середньомісячний) розмір заохочення/винагороди (види) для одного отримувача (спортсмени, тренери, видатні діячі)</t>
  </si>
  <si>
    <t>динаміка** кількості отримувачів (спортсмени, тренери, видатні діячі), порівняно з минулим роком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</si>
  <si>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</si>
  <si>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кількість місцевих ЦФЗН "Спорт для всіх", </t>
  </si>
  <si>
    <t xml:space="preserve">кількість заходів (у розрізі їх видів), що проводяться ЦФЗН "Спорт для всіх", </t>
  </si>
  <si>
    <t>кількість людино-днів проведення заходів (у розрізі їх видів), що проводяться ЦФЗН "Спорт для всіх"</t>
  </si>
  <si>
    <t>людино-день</t>
  </si>
  <si>
    <t>кількість людино-днів проведення фізкультурно-масових заходів для населення (у розрізі їх видів), що проводяться у регіоні</t>
  </si>
  <si>
    <t>середні витрати на проведення одного заходу (у розрізі їх видів), що проводяться ЦФЗН "Спорт для всіх"</t>
  </si>
  <si>
    <t>середні витрати на проведення одного фізкультурно-масового заходу для населення (у розрізі їх видів), що проводяться у регіоні</t>
  </si>
  <si>
    <t>середні витрати на один людино-день проведення заходів (у розрізі їх видів), що проводяться ЦФЗН "Спорт для всіх</t>
  </si>
  <si>
    <t>середні витрати на один людино-день проведення фізкультурно-масових заходів для населення (у розрізі їх видів), що проводяться у регіоні</t>
  </si>
  <si>
    <t>середньомісячна заробітна плата одного штатного працівника ЦФЗН "Спорт для всіх"</t>
  </si>
  <si>
    <t>середні витрати на забезпечення діяльності одного працівника місцевих ЦФЗН "Спорт для всіх"</t>
  </si>
  <si>
    <t>динаміка** кількості населення адміністративно-територіальних одиниць, охопленого заходами ЦФЗН "Спорт для всіх", порівняно з минулим роком</t>
  </si>
  <si>
    <t>динаміка** кількості населення адміністративно-територіальних одиниці, охопленого фізкультурно-масовими заходами для населення, порівняно з минулим роком</t>
  </si>
  <si>
    <t>динаміка** кількості заходів (у розрізі їх видів), проведених серед населення ЦФЗН "Спорт для всіх", порівняно з минулим роком</t>
  </si>
  <si>
    <t>динаміка** кількості фізкультурно-масових заходів (у розрізі їх видів), проведених для населення регіону порівняно з минулим роком</t>
  </si>
  <si>
    <t>Підтримка фізкультурно-спортивного руху</t>
  </si>
  <si>
    <t>Підтримка та розвиток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</si>
  <si>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кількість спортивних заходів (навчально-тренувальних зборів, змагань), що проводяться місцевими осередками всеукраїнських організацій фізкультурно-спортивної спрямованості (у розрізі організацій)</t>
  </si>
  <si>
    <t xml:space="preserve">Фінансова підтримка регіональних всеукраїнських організацій фізкультурно-спортивної спрямованості у проведенні навчально-тренувальної та спортивної роботи </t>
  </si>
  <si>
    <t>кількість людино-днів проведення спортивних заходів (навчально-тренувальних зборів, змагань), що проводяться місцевими осередками всеукраїнських організацій фізкультурно-спортивної спрямованості (у розрізі організацій)</t>
  </si>
  <si>
    <t>середні витрати на один людино-день проведення місцевими осередками всеукраїнських організацій фізкультурно-спортивної спрямованості (у розрізі організацій) спортивних заходів (навчально-тренувальних зборів, змагань)</t>
  </si>
  <si>
    <t>динаміка** кількості спортсменів, які взяли участь у спортивних заходах (навчально-тренувальних зборах, змаганнях), проведених місцевими осередками всеукраїнських організацій фізкультурно-спортивної спрямованості (у розрізі організацій), порівняно з минулим роком</t>
  </si>
  <si>
    <t>динаміка** кількості спортивних заходів (навчально-тренувальних зборів, змагань), проведених місцевими осередками всеукраїнських організацій фізкультурно-спортивної спрямованості (у розрізі організацій), порівняно з минулим роком</t>
  </si>
  <si>
    <t>зар.пл на год</t>
  </si>
  <si>
    <t>участвует 7 чел.</t>
  </si>
  <si>
    <t xml:space="preserve">Забезпечення діяльності місцевих центрів фізичного здоров’я населення "Спорт для всіх" (далі - ЦФЗН "Спорт для всіх") та проведення фізкультурно-масових заходів серед населення регіону </t>
  </si>
  <si>
    <t>Розвиток дитячо-юнацького та резервного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</si>
  <si>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</si>
  <si>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 xml:space="preserve">Утримання та навчально-тренувальна робота комунальних дитячо-юнацьких спортивних шкіл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</si>
  <si>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</si>
  <si>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t>
  </si>
  <si>
    <t xml:space="preserve"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
</t>
  </si>
  <si>
    <t>у тому числі тренерів</t>
  </si>
  <si>
    <t>Форма № 1.2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</si>
  <si>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</si>
  <si>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</si>
  <si>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</t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</si>
  <si>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</si>
  <si>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 (ДЮСШ, КДЮСШ, СДЮШОР)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</si>
  <si>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</si>
  <si>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</si>
  <si>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</si>
  <si>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</si>
  <si>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</si>
  <si>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динаміка**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</t>
  </si>
  <si>
    <t>Сприяння діяльності закладів фізичної культури і спорту та організацій фізкультурно-спортивної спрямованості.</t>
  </si>
  <si>
    <t>кількість закладів фізичної культури і спрорту, організацій фізкультурно-спортивної спрямованості (у розрізі закладів, організацій), що утримуються за рахунок бюджетних коштів</t>
  </si>
  <si>
    <t>фрма 1.6</t>
  </si>
  <si>
    <t>Кількість штатних працівників закладів фізичної культури і спрорту, організацій фізкультурно-спортивної спрямованості (у розрізі закладів, організацій), що утримуються за рахунок бюджетних коштів</t>
  </si>
  <si>
    <t>Кількість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бюджету</t>
  </si>
  <si>
    <t>кількість осіб (контингент), які займаються в закладах фізичної культури і спорту, організаціях фізкультурно-спрртивної спрямованості (урозрізі закладів, організацій), що утримуються за рахунок бюджетних коштів</t>
  </si>
  <si>
    <t>315</t>
  </si>
  <si>
    <t>кількість людино-днів спортивних заходів (урозрізі їх видів), що проводяться закладами фізичної культури і спорту, організаціями фізкультурно-спрортивної спрямованості (урозрізі закладів, організацій), які утримуються за рахунок бюджетних коштів</t>
  </si>
  <si>
    <t>середні витрати на утримання одного закладу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</t>
  </si>
  <si>
    <t>середньомісячна заробітна плата одного штатного працівника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</t>
  </si>
  <si>
    <t>середні витрати на одну особу (контингент), яка займається в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</si>
  <si>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</t>
  </si>
  <si>
    <t>середні витрати на проведення одного людино-дня спортивного заходу (у розрізі їх видів)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</t>
  </si>
  <si>
    <t>динаміка кількості учасників спрртивних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коштів, порівняно з минулим роком</t>
  </si>
  <si>
    <t>кількість медалей, завойованих особами (контингент), які займаються у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</t>
  </si>
  <si>
    <t>54</t>
  </si>
  <si>
    <t>приеднання потужності для басейна</t>
  </si>
  <si>
    <t>(найменування головного розпорядника</t>
  </si>
  <si>
    <t>Цілі державної політики, на досягнення бюджетної програми</t>
  </si>
  <si>
    <t xml:space="preserve">7. </t>
  </si>
  <si>
    <t>Мета бюджетної програми</t>
  </si>
  <si>
    <t>Ціль державної політики</t>
  </si>
  <si>
    <t xml:space="preserve"> Завдання бюджетної програми</t>
  </si>
  <si>
    <t>Дата погодження</t>
  </si>
  <si>
    <t>М.П.</t>
  </si>
  <si>
    <t>11.</t>
  </si>
  <si>
    <t>8. Завдання бюджетної програми</t>
  </si>
  <si>
    <t>Закону України "Про місцеве самоврядування в Україні"  № 280/97 -ВР  від 21.05.1997 р. ; Згідно Міської цільової програми «Розвиток фізичної культури і спорту в м.Нікополі на 2017-2019 роки Затверджено рішенням Нікопольської міської ради №58-29/VІІ від 22.12.2017р. Рішення міської ради від 14.12.2018р.№54-43/VII "Про бюджет міста на 2019рік". Рішення Нікопольської міської ради від 31.01.2019р №84-44/VII Про внесення змін до рішення міської ради від 14 грудня 2018 року № 55-43/УІІ «Про бюджет міста на 2019 рік». Рішення Нікопольської міської ради від 24.05.2019р №85-49/VII Про внесення змін до рішення міської ради від 14 грудня 2018 року № 55-43/УІІ «Про бюджет міста на 2019 рік».Рішення Нікопольської міської ради від 101-52/УІІ.2019р №85-49/VII Про внесення змін до рішення міської ради від 14 грудня 2018 року № 55-43/УІІ «Про бюджет міста на 2019 рік»</t>
  </si>
  <si>
    <t>від 23.07.2019р. № 216</t>
  </si>
  <si>
    <t>Закону України "Про місцеве самоврядування в Україні"  № 280/97 -ВР  від 21.05.1997 р. ; Згідно Міської цільової програми «Розвиток фізичної культури і спорту в м.Нікополі на 2017-2019 роки Затверджено рішенням Нікопольської міської ради №58-29/VІІ від 22.12.2017р. Рішення міської ради від 14.12.2018р.№54-43/VII "Про бюджет міста на 2019рік". Рішення Нікопольської міської ради від 101-52/УІІ.2019р №85-49/VII Про внесення змін до рішення міської ради від 14 грудня 2018 року № 55-43/УІІ «Про бюджет міста на 2019 рік»</t>
  </si>
  <si>
    <t xml:space="preserve">       (КПКВК МБ)                              (найменування відповідального розпорядника)</t>
  </si>
  <si>
    <t>від 04.09.2019р. № 269</t>
  </si>
  <si>
    <t>Закону України "Про місцеве самоврядування в Україні"  № 280/97 -ВР  від 21.05.1997 р. ; Згідно Міської цільової програми «Розвиток фізичної культури і спорту в м.Нікополі на 2017-2019 роки Затверджено рішенням Нікопольської міської ради №58-29/VІІ від 22.12.2017р. Рішення міської ради від 14.12.2018р.№54-43/VII "Про бюджет міста на 2019рік". Рішення Нікопольської міської ради від 31.01.2019р №84-44/VII Про внесення змін до рішення міської ради від 14 грудня 2018 року № 55-43/УІІ «Про бюджет міста на 2019 рік». Рішення Нікопольської міської ради від 24.05.2019р №85-49/VII Про внесення змін до рішення міської ради від 14 грудня 2018 року № 55-43/УІІ «Про бюджет міста на 2019 рік». Рішення Нікопольської міської ради від 19.07.2019р №101-52/VII Про внесення змін до рішення міської ради від 14 грудня 2018 року № 55-43/УІІ «Про бюджет міста на 2019 рік». Рішення Нікопольської міської ради від 30.08.2019р.№20-53/VII Про внесення змін до рішення міської ради від 14 грудня 2018 року № 55-43/УІІ «Про бюджет міста на 2019 рік».</t>
  </si>
  <si>
    <t>від від 04.09.2019р. № 269</t>
  </si>
  <si>
    <t>Закону України "Про місцеве самоврядування в Україні"  № 280/97 -ВР  від 21.05.1997 р. ; Згідно Міської цільової програми «Розвиток фізичної культури і спорту в м.Нікополі на 2017-2019 роки Затверджено рішенням Нікопольської міської ради №58-29/VІІ від 22.12.2017р. Рішення Нікопольської міської ради від 30.08.2019р.№20-53/VII Про внесення змін до рішення міської ради від 14 грудня 2018 року № 55-43/УІІ «Про бюджет міста на 2019 рік».</t>
  </si>
  <si>
    <t>740м2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</si>
</sst>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sz val="1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Arial Cyr"/>
      <charset val="204"/>
    </font>
    <font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  <font>
      <b/>
      <sz val="12"/>
      <color indexed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.5"/>
      <color rgb="FF000000"/>
      <name val="Tahoma"/>
      <family val="2"/>
      <charset val="204"/>
    </font>
    <font>
      <sz val="10"/>
      <color rgb="FF000000"/>
      <name val="Courier New"/>
      <family val="3"/>
      <charset val="204"/>
    </font>
    <font>
      <sz val="10"/>
      <color rgb="FF000000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70C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Calibri"/>
      <family val="2"/>
      <charset val="204"/>
      <scheme val="minor"/>
    </font>
    <font>
      <sz val="10"/>
      <color theme="3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Courier New"/>
      <family val="3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rgb="FF0070C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8" fillId="0" borderId="0" applyFont="0" applyFill="0" applyBorder="0" applyAlignment="0" applyProtection="0"/>
  </cellStyleXfs>
  <cellXfs count="10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0" fillId="2" borderId="0" xfId="0" applyFill="1"/>
    <xf numFmtId="0" fontId="0" fillId="0" borderId="0" xfId="0" applyFont="1"/>
    <xf numFmtId="0" fontId="5" fillId="0" borderId="2" xfId="0" applyFont="1" applyFill="1" applyBorder="1" applyAlignment="1">
      <alignment vertical="top" wrapText="1"/>
    </xf>
    <xf numFmtId="0" fontId="1" fillId="0" borderId="7" xfId="0" applyFont="1" applyBorder="1"/>
    <xf numFmtId="0" fontId="0" fillId="0" borderId="0" xfId="0" applyAlignment="1"/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15" fillId="0" borderId="0" xfId="0" applyFont="1"/>
    <xf numFmtId="0" fontId="12" fillId="0" borderId="0" xfId="0" applyFont="1" applyFill="1"/>
    <xf numFmtId="0" fontId="15" fillId="0" borderId="0" xfId="0" applyFont="1" applyAlignment="1"/>
    <xf numFmtId="0" fontId="9" fillId="0" borderId="0" xfId="0" applyFont="1" applyFill="1"/>
    <xf numFmtId="0" fontId="9" fillId="0" borderId="0" xfId="0" applyFont="1" applyFill="1" applyBorder="1"/>
    <xf numFmtId="0" fontId="0" fillId="0" borderId="2" xfId="0" applyBorder="1" applyAlignment="1"/>
    <xf numFmtId="0" fontId="16" fillId="0" borderId="0" xfId="0" applyFont="1" applyBorder="1" applyAlignment="1"/>
    <xf numFmtId="0" fontId="0" fillId="0" borderId="4" xfId="0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 applyAlignment="1"/>
    <xf numFmtId="49" fontId="5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20" fillId="0" borderId="0" xfId="0" applyFont="1" applyAlignment="1">
      <alignment vertical="top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23" fillId="0" borderId="0" xfId="0" applyFont="1"/>
    <xf numFmtId="0" fontId="24" fillId="0" borderId="0" xfId="0" applyFont="1" applyFill="1"/>
    <xf numFmtId="0" fontId="9" fillId="0" borderId="0" xfId="0" applyFont="1" applyAlignment="1"/>
    <xf numFmtId="0" fontId="25" fillId="0" borderId="0" xfId="0" applyFont="1" applyAlignment="1"/>
    <xf numFmtId="0" fontId="24" fillId="0" borderId="0" xfId="0" applyFont="1"/>
    <xf numFmtId="0" fontId="26" fillId="0" borderId="0" xfId="0" applyFont="1"/>
    <xf numFmtId="1" fontId="1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6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wrapText="1"/>
    </xf>
    <xf numFmtId="0" fontId="19" fillId="0" borderId="0" xfId="0" applyFont="1"/>
    <xf numFmtId="0" fontId="33" fillId="0" borderId="0" xfId="0" applyFont="1"/>
    <xf numFmtId="0" fontId="33" fillId="0" borderId="0" xfId="0" applyFont="1" applyFill="1" applyBorder="1"/>
    <xf numFmtId="0" fontId="24" fillId="0" borderId="0" xfId="0" applyFont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2" fillId="0" borderId="0" xfId="0" applyFont="1"/>
    <xf numFmtId="0" fontId="0" fillId="0" borderId="20" xfId="0" applyBorder="1" applyAlignment="1"/>
    <xf numFmtId="0" fontId="3" fillId="0" borderId="20" xfId="0" applyFont="1" applyBorder="1" applyAlignment="1"/>
    <xf numFmtId="0" fontId="0" fillId="0" borderId="20" xfId="0" applyBorder="1"/>
    <xf numFmtId="0" fontId="37" fillId="0" borderId="4" xfId="0" applyFont="1" applyBorder="1" applyAlignment="1">
      <alignment vertical="top"/>
    </xf>
    <xf numFmtId="0" fontId="37" fillId="0" borderId="5" xfId="0" applyFont="1" applyBorder="1" applyAlignment="1">
      <alignment vertical="top"/>
    </xf>
    <xf numFmtId="164" fontId="17" fillId="0" borderId="5" xfId="0" applyNumberFormat="1" applyFont="1" applyFill="1" applyBorder="1" applyAlignment="1">
      <alignment vertical="center" wrapText="1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3" fillId="0" borderId="2" xfId="0" applyFont="1" applyBorder="1" applyAlignment="1">
      <alignment wrapText="1"/>
    </xf>
    <xf numFmtId="1" fontId="34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2" xfId="0" applyFont="1" applyFill="1" applyBorder="1"/>
    <xf numFmtId="0" fontId="42" fillId="0" borderId="0" xfId="0" applyFont="1" applyAlignment="1"/>
    <xf numFmtId="0" fontId="43" fillId="0" borderId="0" xfId="0" applyFont="1" applyAlignment="1"/>
    <xf numFmtId="0" fontId="6" fillId="0" borderId="0" xfId="0" applyFont="1" applyAlignment="1">
      <alignment horizontal="center"/>
    </xf>
    <xf numFmtId="0" fontId="17" fillId="0" borderId="3" xfId="0" applyFont="1" applyFill="1" applyBorder="1" applyAlignment="1">
      <alignment horizontal="left" vertical="top" wrapText="1"/>
    </xf>
    <xf numFmtId="0" fontId="6" fillId="0" borderId="0" xfId="0" applyFont="1" applyAlignment="1"/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top"/>
    </xf>
    <xf numFmtId="1" fontId="17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0" fillId="0" borderId="3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5" xfId="0" applyFill="1" applyBorder="1"/>
    <xf numFmtId="1" fontId="34" fillId="0" borderId="2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 wrapText="1"/>
    </xf>
    <xf numFmtId="1" fontId="17" fillId="0" borderId="5" xfId="0" applyNumberFormat="1" applyFont="1" applyFill="1" applyBorder="1" applyAlignment="1">
      <alignment vertical="center" wrapText="1"/>
    </xf>
    <xf numFmtId="0" fontId="30" fillId="0" borderId="0" xfId="0" applyFont="1" applyBorder="1" applyAlignment="1"/>
    <xf numFmtId="1" fontId="17" fillId="0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1" fillId="0" borderId="0" xfId="0" applyFont="1" applyAlignment="1">
      <alignment wrapText="1"/>
    </xf>
    <xf numFmtId="0" fontId="30" fillId="0" borderId="9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1" fontId="17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1" fontId="17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30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22" xfId="0" applyFill="1" applyBorder="1"/>
    <xf numFmtId="2" fontId="0" fillId="0" borderId="20" xfId="0" applyNumberFormat="1" applyBorder="1" applyAlignment="1"/>
    <xf numFmtId="2" fontId="0" fillId="0" borderId="0" xfId="0" applyNumberFormat="1" applyBorder="1" applyAlignment="1"/>
    <xf numFmtId="0" fontId="18" fillId="0" borderId="1" xfId="0" applyFont="1" applyBorder="1"/>
    <xf numFmtId="0" fontId="18" fillId="0" borderId="0" xfId="0" applyFont="1"/>
    <xf numFmtId="0" fontId="18" fillId="0" borderId="4" xfId="0" applyFont="1" applyBorder="1"/>
    <xf numFmtId="0" fontId="30" fillId="0" borderId="17" xfId="0" applyFont="1" applyFill="1" applyBorder="1" applyAlignment="1">
      <alignment horizontal="center"/>
    </xf>
    <xf numFmtId="0" fontId="18" fillId="0" borderId="2" xfId="0" applyFont="1" applyBorder="1"/>
    <xf numFmtId="9" fontId="0" fillId="0" borderId="0" xfId="0" applyNumberFormat="1" applyBorder="1" applyAlignment="1">
      <alignment horizontal="left"/>
    </xf>
    <xf numFmtId="1" fontId="34" fillId="0" borderId="7" xfId="0" applyNumberFormat="1" applyFont="1" applyFill="1" applyBorder="1" applyAlignment="1">
      <alignment vertical="center" wrapText="1"/>
    </xf>
    <xf numFmtId="1" fontId="34" fillId="0" borderId="5" xfId="0" applyNumberFormat="1" applyFont="1" applyFill="1" applyBorder="1" applyAlignment="1">
      <alignment vertical="center" wrapText="1"/>
    </xf>
    <xf numFmtId="0" fontId="30" fillId="0" borderId="7" xfId="0" applyFont="1" applyBorder="1" applyAlignment="1">
      <alignment horizontal="center"/>
    </xf>
    <xf numFmtId="1" fontId="34" fillId="0" borderId="9" xfId="0" applyNumberFormat="1" applyFont="1" applyFill="1" applyBorder="1" applyAlignment="1">
      <alignment vertical="center" wrapText="1"/>
    </xf>
    <xf numFmtId="0" fontId="18" fillId="0" borderId="6" xfId="0" applyFont="1" applyBorder="1"/>
    <xf numFmtId="2" fontId="0" fillId="0" borderId="0" xfId="0" applyNumberFormat="1"/>
    <xf numFmtId="2" fontId="0" fillId="0" borderId="0" xfId="0" applyNumberFormat="1" applyBorder="1" applyAlignment="1">
      <alignment horizontal="left"/>
    </xf>
    <xf numFmtId="0" fontId="17" fillId="0" borderId="3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52" fillId="0" borderId="4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2" xfId="0" applyBorder="1" applyAlignment="1">
      <alignment horizontal="center"/>
    </xf>
    <xf numFmtId="1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20" fillId="0" borderId="0" xfId="0" applyFont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9" fillId="0" borderId="9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0" fillId="0" borderId="1" xfId="0" applyFill="1" applyBorder="1" applyAlignment="1">
      <alignment vertical="center"/>
    </xf>
    <xf numFmtId="0" fontId="30" fillId="0" borderId="0" xfId="0" applyFont="1" applyBorder="1"/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/>
    </xf>
    <xf numFmtId="0" fontId="20" fillId="0" borderId="0" xfId="0" applyFont="1" applyAlignment="1">
      <alignment horizontal="left" vertical="top"/>
    </xf>
    <xf numFmtId="0" fontId="36" fillId="0" borderId="0" xfId="0" applyFont="1"/>
    <xf numFmtId="0" fontId="52" fillId="0" borderId="5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5" fillId="0" borderId="3" xfId="0" applyFont="1" applyFill="1" applyBorder="1" applyAlignment="1">
      <alignment wrapText="1"/>
    </xf>
    <xf numFmtId="0" fontId="35" fillId="0" borderId="4" xfId="0" applyFont="1" applyFill="1" applyBorder="1" applyAlignment="1">
      <alignment wrapText="1"/>
    </xf>
    <xf numFmtId="0" fontId="35" fillId="0" borderId="5" xfId="0" applyFont="1" applyFill="1" applyBorder="1" applyAlignment="1">
      <alignment wrapText="1"/>
    </xf>
    <xf numFmtId="0" fontId="27" fillId="0" borderId="3" xfId="0" applyFont="1" applyFill="1" applyBorder="1" applyAlignment="1"/>
    <xf numFmtId="0" fontId="27" fillId="0" borderId="4" xfId="0" applyFont="1" applyFill="1" applyBorder="1" applyAlignment="1"/>
    <xf numFmtId="0" fontId="27" fillId="0" borderId="5" xfId="0" applyFont="1" applyFill="1" applyBorder="1" applyAlignment="1"/>
    <xf numFmtId="0" fontId="53" fillId="0" borderId="3" xfId="0" applyFont="1" applyBorder="1" applyAlignment="1">
      <alignment wrapText="1"/>
    </xf>
    <xf numFmtId="0" fontId="53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19" fillId="0" borderId="3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31" fillId="0" borderId="3" xfId="0" applyFont="1" applyBorder="1" applyAlignment="1">
      <alignment wrapText="1"/>
    </xf>
    <xf numFmtId="0" fontId="31" fillId="0" borderId="4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" fontId="0" fillId="0" borderId="3" xfId="0" applyNumberFormat="1" applyBorder="1" applyAlignment="1"/>
    <xf numFmtId="2" fontId="0" fillId="0" borderId="5" xfId="0" applyNumberFormat="1" applyBorder="1" applyAlignment="1"/>
    <xf numFmtId="0" fontId="54" fillId="0" borderId="3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54" fillId="0" borderId="5" xfId="0" applyFont="1" applyBorder="1" applyAlignment="1">
      <alignment wrapText="1"/>
    </xf>
    <xf numFmtId="164" fontId="0" fillId="0" borderId="3" xfId="0" applyNumberFormat="1" applyBorder="1" applyAlignment="1"/>
    <xf numFmtId="164" fontId="0" fillId="0" borderId="5" xfId="0" applyNumberFormat="1" applyBorder="1" applyAlignme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9" fontId="0" fillId="0" borderId="3" xfId="1" applyFont="1" applyBorder="1" applyAlignment="1"/>
    <xf numFmtId="9" fontId="0" fillId="0" borderId="5" xfId="1" applyFont="1" applyBorder="1" applyAlignment="1"/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7" fillId="0" borderId="3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59" fillId="0" borderId="0" xfId="0" applyFont="1"/>
    <xf numFmtId="0" fontId="47" fillId="0" borderId="2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9" fillId="0" borderId="2" xfId="0" applyFont="1" applyBorder="1" applyAlignment="1"/>
    <xf numFmtId="0" fontId="10" fillId="0" borderId="2" xfId="0" applyFont="1" applyBorder="1"/>
    <xf numFmtId="0" fontId="9" fillId="0" borderId="8" xfId="0" applyFont="1" applyBorder="1" applyAlignment="1"/>
    <xf numFmtId="0" fontId="47" fillId="0" borderId="8" xfId="0" applyFont="1" applyBorder="1"/>
    <xf numFmtId="0" fontId="46" fillId="0" borderId="8" xfId="0" applyFont="1" applyBorder="1"/>
    <xf numFmtId="0" fontId="29" fillId="0" borderId="0" xfId="0" applyFont="1" applyBorder="1" applyAlignment="1"/>
    <xf numFmtId="0" fontId="47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center"/>
    </xf>
    <xf numFmtId="0" fontId="60" fillId="0" borderId="5" xfId="0" applyFont="1" applyFill="1" applyBorder="1" applyAlignment="1">
      <alignment horizontal="right"/>
    </xf>
    <xf numFmtId="0" fontId="19" fillId="0" borderId="2" xfId="0" applyFont="1" applyBorder="1" applyAlignment="1">
      <alignment horizontal="center" wrapText="1"/>
    </xf>
    <xf numFmtId="9" fontId="0" fillId="0" borderId="0" xfId="1" applyFont="1" applyBorder="1" applyAlignment="1"/>
    <xf numFmtId="0" fontId="20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2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4" fillId="0" borderId="2" xfId="0" applyFont="1" applyFill="1" applyBorder="1"/>
    <xf numFmtId="0" fontId="64" fillId="0" borderId="0" xfId="0" applyFont="1"/>
    <xf numFmtId="0" fontId="64" fillId="0" borderId="17" xfId="0" applyFont="1" applyFill="1" applyBorder="1"/>
    <xf numFmtId="0" fontId="64" fillId="0" borderId="4" xfId="0" applyFont="1" applyFill="1" applyBorder="1"/>
    <xf numFmtId="0" fontId="64" fillId="0" borderId="5" xfId="0" applyFont="1" applyFill="1" applyBorder="1"/>
    <xf numFmtId="0" fontId="30" fillId="0" borderId="0" xfId="0" applyFont="1" applyFill="1" applyBorder="1" applyAlignment="1">
      <alignment horizontal="left" wrapText="1"/>
    </xf>
    <xf numFmtId="0" fontId="4" fillId="0" borderId="3" xfId="0" applyFont="1" applyBorder="1" applyAlignment="1"/>
    <xf numFmtId="0" fontId="63" fillId="0" borderId="3" xfId="0" applyFont="1" applyFill="1" applyBorder="1" applyAlignment="1"/>
    <xf numFmtId="0" fontId="63" fillId="0" borderId="4" xfId="0" applyFont="1" applyFill="1" applyBorder="1" applyAlignment="1"/>
    <xf numFmtId="0" fontId="63" fillId="0" borderId="5" xfId="0" applyFont="1" applyFill="1" applyBorder="1" applyAlignment="1"/>
    <xf numFmtId="0" fontId="56" fillId="0" borderId="3" xfId="0" applyFont="1" applyFill="1" applyBorder="1" applyAlignment="1"/>
    <xf numFmtId="0" fontId="56" fillId="0" borderId="4" xfId="0" applyFont="1" applyFill="1" applyBorder="1" applyAlignment="1"/>
    <xf numFmtId="0" fontId="56" fillId="0" borderId="5" xfId="0" applyFont="1" applyFill="1" applyBorder="1" applyAlignment="1"/>
    <xf numFmtId="0" fontId="57" fillId="0" borderId="2" xfId="0" applyFont="1" applyBorder="1" applyAlignment="1"/>
    <xf numFmtId="49" fontId="57" fillId="0" borderId="8" xfId="0" applyNumberFormat="1" applyFont="1" applyBorder="1" applyAlignment="1"/>
    <xf numFmtId="2" fontId="0" fillId="0" borderId="1" xfId="0" applyNumberFormat="1" applyBorder="1" applyAlignment="1">
      <alignment horizontal="center"/>
    </xf>
    <xf numFmtId="0" fontId="30" fillId="0" borderId="3" xfId="0" applyFont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 wrapText="1"/>
    </xf>
    <xf numFmtId="1" fontId="67" fillId="0" borderId="5" xfId="0" applyNumberFormat="1" applyFont="1" applyFill="1" applyBorder="1" applyAlignment="1">
      <alignment vertical="center" wrapText="1"/>
    </xf>
    <xf numFmtId="1" fontId="67" fillId="0" borderId="11" xfId="0" applyNumberFormat="1" applyFont="1" applyFill="1" applyBorder="1" applyAlignment="1">
      <alignment vertical="center" wrapText="1"/>
    </xf>
    <xf numFmtId="1" fontId="67" fillId="0" borderId="21" xfId="0" applyNumberFormat="1" applyFont="1" applyFill="1" applyBorder="1" applyAlignment="1">
      <alignment vertical="center" wrapText="1"/>
    </xf>
    <xf numFmtId="1" fontId="67" fillId="0" borderId="22" xfId="0" applyNumberFormat="1" applyFont="1" applyFill="1" applyBorder="1" applyAlignment="1">
      <alignment vertical="center" wrapText="1"/>
    </xf>
    <xf numFmtId="2" fontId="67" fillId="0" borderId="2" xfId="0" applyNumberFormat="1" applyFont="1" applyFill="1" applyBorder="1" applyAlignment="1">
      <alignment horizontal="center" vertical="center" wrapText="1"/>
    </xf>
    <xf numFmtId="0" fontId="67" fillId="0" borderId="4" xfId="0" applyFont="1" applyBorder="1" applyAlignment="1"/>
    <xf numFmtId="0" fontId="67" fillId="0" borderId="2" xfId="0" applyFont="1" applyBorder="1" applyAlignment="1"/>
    <xf numFmtId="0" fontId="67" fillId="0" borderId="0" xfId="0" applyFont="1" applyAlignment="1"/>
    <xf numFmtId="0" fontId="67" fillId="0" borderId="6" xfId="0" applyFont="1" applyBorder="1" applyAlignment="1"/>
    <xf numFmtId="0" fontId="68" fillId="0" borderId="3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0" fontId="68" fillId="0" borderId="9" xfId="0" applyFont="1" applyFill="1" applyBorder="1" applyAlignment="1">
      <alignment horizontal="left"/>
    </xf>
    <xf numFmtId="0" fontId="68" fillId="0" borderId="1" xfId="0" applyFont="1" applyFill="1" applyBorder="1" applyAlignment="1">
      <alignment horizontal="left"/>
    </xf>
    <xf numFmtId="2" fontId="70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/>
    <xf numFmtId="0" fontId="18" fillId="0" borderId="0" xfId="0" applyFont="1" applyFill="1"/>
    <xf numFmtId="0" fontId="18" fillId="0" borderId="0" xfId="0" applyFont="1" applyFill="1" applyBorder="1"/>
    <xf numFmtId="0" fontId="51" fillId="0" borderId="0" xfId="0" applyFont="1" applyFill="1"/>
    <xf numFmtId="0" fontId="5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70" fillId="0" borderId="9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wrapText="1"/>
    </xf>
    <xf numFmtId="0" fontId="53" fillId="0" borderId="4" xfId="0" applyFont="1" applyBorder="1" applyAlignment="1">
      <alignment horizontal="left" wrapText="1"/>
    </xf>
    <xf numFmtId="0" fontId="53" fillId="0" borderId="5" xfId="0" applyFont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68" fillId="0" borderId="3" xfId="0" applyFont="1" applyFill="1" applyBorder="1" applyAlignment="1">
      <alignment horizontal="left"/>
    </xf>
    <xf numFmtId="0" fontId="68" fillId="0" borderId="0" xfId="0" applyFont="1"/>
    <xf numFmtId="0" fontId="67" fillId="0" borderId="4" xfId="0" applyFont="1" applyBorder="1"/>
    <xf numFmtId="0" fontId="67" fillId="0" borderId="2" xfId="0" applyFont="1" applyBorder="1"/>
    <xf numFmtId="0" fontId="67" fillId="0" borderId="0" xfId="0" applyFont="1"/>
    <xf numFmtId="0" fontId="67" fillId="0" borderId="6" xfId="0" applyFont="1" applyBorder="1"/>
    <xf numFmtId="0" fontId="68" fillId="0" borderId="3" xfId="0" applyFont="1" applyFill="1" applyBorder="1" applyAlignment="1">
      <alignment horizontal="left" wrapText="1"/>
    </xf>
    <xf numFmtId="0" fontId="68" fillId="0" borderId="4" xfId="0" applyFont="1" applyFill="1" applyBorder="1" applyAlignment="1">
      <alignment horizontal="left" wrapText="1"/>
    </xf>
    <xf numFmtId="0" fontId="68" fillId="0" borderId="9" xfId="0" applyFont="1" applyFill="1" applyBorder="1" applyAlignment="1">
      <alignment horizontal="left" wrapText="1"/>
    </xf>
    <xf numFmtId="0" fontId="68" fillId="0" borderId="1" xfId="0" applyFont="1" applyFill="1" applyBorder="1" applyAlignment="1">
      <alignment horizontal="left" wrapText="1"/>
    </xf>
    <xf numFmtId="0" fontId="72" fillId="0" borderId="0" xfId="0" applyFont="1"/>
    <xf numFmtId="0" fontId="73" fillId="0" borderId="0" xfId="0" applyFont="1" applyAlignment="1"/>
    <xf numFmtId="0" fontId="13" fillId="0" borderId="0" xfId="0" applyFont="1"/>
    <xf numFmtId="0" fontId="4" fillId="0" borderId="0" xfId="0" applyFont="1"/>
    <xf numFmtId="0" fontId="30" fillId="0" borderId="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/>
    </xf>
    <xf numFmtId="9" fontId="31" fillId="0" borderId="2" xfId="0" applyNumberFormat="1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2" fontId="17" fillId="0" borderId="7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" fontId="34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vertical="center" wrapText="1"/>
    </xf>
    <xf numFmtId="0" fontId="9" fillId="0" borderId="0" xfId="0" applyFont="1" applyBorder="1" applyAlignment="1"/>
    <xf numFmtId="0" fontId="10" fillId="0" borderId="0" xfId="0" applyFont="1" applyBorder="1"/>
    <xf numFmtId="0" fontId="29" fillId="0" borderId="0" xfId="0" applyFont="1" applyBorder="1"/>
    <xf numFmtId="1" fontId="34" fillId="0" borderId="3" xfId="0" applyNumberFormat="1" applyFont="1" applyFill="1" applyBorder="1" applyAlignment="1">
      <alignment vertical="center" wrapText="1"/>
    </xf>
    <xf numFmtId="1" fontId="34" fillId="0" borderId="4" xfId="0" applyNumberFormat="1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7" fillId="0" borderId="2" xfId="0" applyFont="1" applyBorder="1"/>
    <xf numFmtId="164" fontId="17" fillId="0" borderId="20" xfId="0" applyNumberFormat="1" applyFont="1" applyFill="1" applyBorder="1" applyAlignment="1">
      <alignment vertical="center" wrapText="1"/>
    </xf>
    <xf numFmtId="0" fontId="62" fillId="0" borderId="2" xfId="0" applyFont="1" applyBorder="1" applyAlignment="1">
      <alignment horizont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9" fontId="31" fillId="0" borderId="2" xfId="1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2" fontId="19" fillId="0" borderId="2" xfId="0" applyNumberFormat="1" applyFont="1" applyBorder="1" applyAlignment="1">
      <alignment vertical="center"/>
    </xf>
    <xf numFmtId="2" fontId="19" fillId="0" borderId="2" xfId="0" applyNumberFormat="1" applyFont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62" fillId="0" borderId="3" xfId="0" applyFont="1" applyBorder="1" applyAlignment="1">
      <alignment horizontal="center" wrapText="1"/>
    </xf>
    <xf numFmtId="0" fontId="62" fillId="0" borderId="5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/>
    </xf>
    <xf numFmtId="2" fontId="46" fillId="0" borderId="2" xfId="0" applyNumberFormat="1" applyFont="1" applyBorder="1" applyAlignment="1">
      <alignment horizontal="center"/>
    </xf>
    <xf numFmtId="2" fontId="46" fillId="0" borderId="3" xfId="0" applyNumberFormat="1" applyFont="1" applyBorder="1" applyAlignment="1">
      <alignment horizontal="center"/>
    </xf>
    <xf numFmtId="0" fontId="74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31" fillId="0" borderId="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vertical="center" wrapText="1"/>
    </xf>
    <xf numFmtId="0" fontId="31" fillId="0" borderId="3" xfId="0" applyFont="1" applyFill="1" applyBorder="1" applyAlignment="1">
      <alignment wrapText="1"/>
    </xf>
    <xf numFmtId="0" fontId="6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6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2" xfId="1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63" fillId="0" borderId="3" xfId="0" applyFont="1" applyBorder="1" applyAlignment="1">
      <alignment horizontal="left" wrapText="1"/>
    </xf>
    <xf numFmtId="0" fontId="63" fillId="0" borderId="4" xfId="0" applyFont="1" applyBorder="1" applyAlignment="1">
      <alignment horizontal="left" wrapText="1"/>
    </xf>
    <xf numFmtId="0" fontId="63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/>
    </xf>
    <xf numFmtId="2" fontId="5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/>
    <xf numFmtId="9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1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7" fillId="0" borderId="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/>
    <xf numFmtId="0" fontId="4" fillId="0" borderId="10" xfId="0" applyFont="1" applyFill="1" applyBorder="1"/>
    <xf numFmtId="49" fontId="4" fillId="0" borderId="2" xfId="0" applyNumberFormat="1" applyFont="1" applyBorder="1" applyAlignment="1">
      <alignment horizontal="center"/>
    </xf>
    <xf numFmtId="0" fontId="4" fillId="0" borderId="7" xfId="0" applyFont="1" applyFill="1" applyBorder="1"/>
    <xf numFmtId="2" fontId="4" fillId="0" borderId="2" xfId="0" applyNumberFormat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/>
    <xf numFmtId="0" fontId="6" fillId="0" borderId="1" xfId="0" applyFont="1" applyBorder="1" applyAlignment="1"/>
    <xf numFmtId="0" fontId="0" fillId="0" borderId="2" xfId="0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2" fontId="5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7" fillId="0" borderId="2" xfId="0" applyNumberFormat="1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5" fillId="0" borderId="3" xfId="0" applyFont="1" applyFill="1" applyBorder="1" applyAlignment="1">
      <alignment vertical="top" wrapText="1"/>
    </xf>
    <xf numFmtId="0" fontId="65" fillId="0" borderId="4" xfId="0" applyFont="1" applyFill="1" applyBorder="1" applyAlignment="1">
      <alignment vertical="top" wrapText="1"/>
    </xf>
    <xf numFmtId="0" fontId="65" fillId="0" borderId="5" xfId="0" applyFont="1" applyFill="1" applyBorder="1" applyAlignment="1">
      <alignment vertical="top" wrapText="1"/>
    </xf>
    <xf numFmtId="0" fontId="65" fillId="0" borderId="3" xfId="0" applyFont="1" applyFill="1" applyBorder="1" applyAlignment="1">
      <alignment vertical="center" wrapText="1"/>
    </xf>
    <xf numFmtId="0" fontId="65" fillId="0" borderId="4" xfId="0" applyFont="1" applyFill="1" applyBorder="1" applyAlignment="1">
      <alignment vertical="center" wrapText="1"/>
    </xf>
    <xf numFmtId="0" fontId="65" fillId="0" borderId="5" xfId="0" applyFont="1" applyFill="1" applyBorder="1" applyAlignment="1">
      <alignment vertical="center" wrapText="1"/>
    </xf>
    <xf numFmtId="0" fontId="65" fillId="0" borderId="3" xfId="0" applyFont="1" applyFill="1" applyBorder="1" applyAlignment="1"/>
    <xf numFmtId="0" fontId="65" fillId="0" borderId="4" xfId="0" applyFont="1" applyFill="1" applyBorder="1" applyAlignment="1"/>
    <xf numFmtId="0" fontId="65" fillId="0" borderId="5" xfId="0" applyFont="1" applyFill="1" applyBorder="1" applyAlignment="1"/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31" fillId="0" borderId="5" xfId="0" applyFont="1" applyFill="1" applyBorder="1" applyAlignment="1">
      <alignment wrapText="1"/>
    </xf>
    <xf numFmtId="0" fontId="31" fillId="0" borderId="3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0" fontId="31" fillId="0" borderId="5" xfId="0" applyFont="1" applyFill="1" applyBorder="1" applyAlignment="1">
      <alignment vertical="top" wrapText="1"/>
    </xf>
    <xf numFmtId="0" fontId="18" fillId="0" borderId="3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wrapText="1"/>
    </xf>
    <xf numFmtId="0" fontId="7" fillId="0" borderId="0" xfId="0" applyFont="1" applyBorder="1"/>
    <xf numFmtId="0" fontId="0" fillId="0" borderId="0" xfId="0" applyAlignment="1">
      <alignment horizontal="left"/>
    </xf>
    <xf numFmtId="0" fontId="32" fillId="0" borderId="0" xfId="0" applyFont="1" applyBorder="1" applyAlignment="1">
      <alignment wrapText="1"/>
    </xf>
    <xf numFmtId="0" fontId="1" fillId="0" borderId="2" xfId="0" applyFont="1" applyBorder="1"/>
    <xf numFmtId="0" fontId="77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78" fillId="0" borderId="0" xfId="0" applyFont="1"/>
    <xf numFmtId="0" fontId="4" fillId="0" borderId="0" xfId="0" applyFont="1" applyAlignment="1"/>
    <xf numFmtId="0" fontId="72" fillId="0" borderId="0" xfId="0" applyFont="1" applyAlignment="1"/>
    <xf numFmtId="0" fontId="72" fillId="0" borderId="0" xfId="0" applyFont="1" applyBorder="1" applyAlignment="1"/>
    <xf numFmtId="0" fontId="47" fillId="0" borderId="3" xfId="0" applyFont="1" applyBorder="1" applyAlignment="1">
      <alignment horizontal="center" wrapText="1"/>
    </xf>
    <xf numFmtId="0" fontId="47" fillId="0" borderId="3" xfId="0" applyFont="1" applyBorder="1"/>
    <xf numFmtId="0" fontId="46" fillId="0" borderId="0" xfId="0" applyFont="1" applyBorder="1" applyAlignment="1"/>
    <xf numFmtId="0" fontId="20" fillId="0" borderId="0" xfId="0" applyFont="1" applyAlignment="1">
      <alignment horizontal="center" vertical="top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/>
    <xf numFmtId="0" fontId="33" fillId="0" borderId="0" xfId="0" applyFont="1" applyBorder="1"/>
    <xf numFmtId="0" fontId="20" fillId="0" borderId="0" xfId="0" applyFont="1" applyAlignment="1">
      <alignment horizontal="center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1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7" fillId="0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9" fontId="0" fillId="0" borderId="2" xfId="0" applyNumberFormat="1" applyBorder="1" applyAlignment="1">
      <alignment horizontal="center"/>
    </xf>
    <xf numFmtId="0" fontId="27" fillId="0" borderId="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1" fontId="17" fillId="0" borderId="3" xfId="0" applyNumberFormat="1" applyFont="1" applyFill="1" applyBorder="1" applyAlignment="1">
      <alignment horizontal="left" vertical="center" wrapText="1"/>
    </xf>
    <xf numFmtId="1" fontId="17" fillId="0" borderId="4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1" fontId="34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55" fillId="0" borderId="1" xfId="0" applyFont="1" applyBorder="1" applyAlignment="1">
      <alignment horizontal="left" wrapText="1"/>
    </xf>
    <xf numFmtId="164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6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62" fillId="0" borderId="3" xfId="0" applyFont="1" applyBorder="1" applyAlignment="1">
      <alignment horizontal="center" wrapText="1"/>
    </xf>
    <xf numFmtId="0" fontId="62" fillId="0" borderId="5" xfId="0" applyFont="1" applyBorder="1" applyAlignment="1">
      <alignment horizontal="center" wrapText="1"/>
    </xf>
    <xf numFmtId="0" fontId="31" fillId="0" borderId="3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1" fontId="18" fillId="0" borderId="3" xfId="0" applyNumberFormat="1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1" fillId="0" borderId="2" xfId="0" applyFont="1" applyBorder="1" applyAlignment="1">
      <alignment horizontal="center"/>
    </xf>
    <xf numFmtId="1" fontId="56" fillId="0" borderId="3" xfId="0" applyNumberFormat="1" applyFont="1" applyFill="1" applyBorder="1" applyAlignment="1">
      <alignment horizontal="left" vertical="center" wrapText="1"/>
    </xf>
    <xf numFmtId="1" fontId="56" fillId="0" borderId="4" xfId="0" applyNumberFormat="1" applyFont="1" applyFill="1" applyBorder="1" applyAlignment="1">
      <alignment horizontal="left" vertical="center" wrapText="1"/>
    </xf>
    <xf numFmtId="1" fontId="56" fillId="0" borderId="5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wrapText="1"/>
    </xf>
    <xf numFmtId="164" fontId="19" fillId="0" borderId="3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46" fillId="0" borderId="3" xfId="0" applyFont="1" applyBorder="1" applyAlignment="1">
      <alignment horizontal="left" wrapText="1"/>
    </xf>
    <xf numFmtId="0" fontId="46" fillId="0" borderId="4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3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" fontId="63" fillId="2" borderId="3" xfId="0" applyNumberFormat="1" applyFont="1" applyFill="1" applyBorder="1" applyAlignment="1">
      <alignment horizontal="left" vertical="center" wrapText="1"/>
    </xf>
    <xf numFmtId="1" fontId="63" fillId="2" borderId="4" xfId="0" applyNumberFormat="1" applyFont="1" applyFill="1" applyBorder="1" applyAlignment="1">
      <alignment horizontal="left" vertical="center" wrapText="1"/>
    </xf>
    <xf numFmtId="1" fontId="63" fillId="2" borderId="5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" fontId="63" fillId="0" borderId="3" xfId="0" applyNumberFormat="1" applyFont="1" applyFill="1" applyBorder="1" applyAlignment="1">
      <alignment horizontal="left" vertical="center" wrapText="1"/>
    </xf>
    <xf numFmtId="1" fontId="63" fillId="0" borderId="4" xfId="0" applyNumberFormat="1" applyFont="1" applyFill="1" applyBorder="1" applyAlignment="1">
      <alignment horizontal="left" vertical="center" wrapText="1"/>
    </xf>
    <xf numFmtId="1" fontId="63" fillId="0" borderId="5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1" fontId="34" fillId="0" borderId="2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1" fontId="34" fillId="0" borderId="3" xfId="0" applyNumberFormat="1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/>
    </xf>
    <xf numFmtId="0" fontId="38" fillId="0" borderId="3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164" fontId="17" fillId="0" borderId="3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4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0" fontId="37" fillId="0" borderId="3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top" wrapText="1"/>
    </xf>
    <xf numFmtId="164" fontId="30" fillId="0" borderId="2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30" fillId="0" borderId="3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 wrapText="1"/>
    </xf>
    <xf numFmtId="0" fontId="40" fillId="0" borderId="7" xfId="0" applyFont="1" applyFill="1" applyBorder="1" applyAlignment="1">
      <alignment horizontal="left"/>
    </xf>
    <xf numFmtId="9" fontId="30" fillId="0" borderId="2" xfId="0" applyNumberFormat="1" applyFont="1" applyBorder="1" applyAlignment="1">
      <alignment horizontal="center"/>
    </xf>
    <xf numFmtId="0" fontId="27" fillId="0" borderId="3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1" fontId="18" fillId="0" borderId="2" xfId="0" applyNumberFormat="1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left" wrapText="1"/>
    </xf>
    <xf numFmtId="0" fontId="35" fillId="0" borderId="4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63" fillId="0" borderId="3" xfId="0" applyFont="1" applyBorder="1" applyAlignment="1">
      <alignment horizontal="left" wrapText="1"/>
    </xf>
    <xf numFmtId="0" fontId="63" fillId="0" borderId="4" xfId="0" applyFont="1" applyBorder="1" applyAlignment="1">
      <alignment horizontal="left" wrapText="1"/>
    </xf>
    <xf numFmtId="0" fontId="63" fillId="0" borderId="5" xfId="0" applyFont="1" applyBorder="1" applyAlignment="1">
      <alignment horizontal="left" wrapText="1"/>
    </xf>
    <xf numFmtId="2" fontId="19" fillId="0" borderId="2" xfId="0" applyNumberFormat="1" applyFont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44" fillId="0" borderId="3" xfId="0" applyFont="1" applyFill="1" applyBorder="1" applyAlignment="1">
      <alignment horizontal="left" wrapText="1"/>
    </xf>
    <xf numFmtId="0" fontId="44" fillId="0" borderId="4" xfId="0" applyFont="1" applyFill="1" applyBorder="1" applyAlignment="1">
      <alignment horizontal="left" wrapText="1"/>
    </xf>
    <xf numFmtId="0" fontId="44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71" fillId="0" borderId="3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31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4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top" wrapText="1"/>
    </xf>
    <xf numFmtId="0" fontId="65" fillId="0" borderId="4" xfId="0" applyFont="1" applyFill="1" applyBorder="1" applyAlignment="1">
      <alignment horizontal="left" vertical="top" wrapText="1"/>
    </xf>
    <xf numFmtId="0" fontId="65" fillId="0" borderId="5" xfId="0" applyFont="1" applyFill="1" applyBorder="1" applyAlignment="1">
      <alignment horizontal="left" vertical="top" wrapText="1"/>
    </xf>
    <xf numFmtId="0" fontId="65" fillId="0" borderId="3" xfId="0" applyFont="1" applyFill="1" applyBorder="1" applyAlignment="1">
      <alignment horizontal="left"/>
    </xf>
    <xf numFmtId="0" fontId="65" fillId="0" borderId="4" xfId="0" applyFont="1" applyFill="1" applyBorder="1" applyAlignment="1">
      <alignment horizontal="left"/>
    </xf>
    <xf numFmtId="0" fontId="65" fillId="0" borderId="5" xfId="0" applyFont="1" applyFill="1" applyBorder="1" applyAlignment="1">
      <alignment horizontal="left"/>
    </xf>
    <xf numFmtId="0" fontId="64" fillId="0" borderId="2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31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3" xfId="0" applyFont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2" fontId="54" fillId="0" borderId="3" xfId="0" applyNumberFormat="1" applyFont="1" applyBorder="1" applyAlignment="1">
      <alignment horizontal="center" vertical="center"/>
    </xf>
    <xf numFmtId="2" fontId="54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2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0" fontId="50" fillId="0" borderId="3" xfId="0" applyFont="1" applyFill="1" applyBorder="1" applyAlignment="1">
      <alignment horizontal="left" wrapText="1"/>
    </xf>
    <xf numFmtId="0" fontId="50" fillId="0" borderId="4" xfId="0" applyFont="1" applyFill="1" applyBorder="1" applyAlignment="1">
      <alignment horizontal="left" wrapText="1"/>
    </xf>
    <xf numFmtId="0" fontId="50" fillId="0" borderId="5" xfId="0" applyFont="1" applyFill="1" applyBorder="1" applyAlignment="1">
      <alignment horizontal="left" wrapText="1"/>
    </xf>
    <xf numFmtId="0" fontId="61" fillId="0" borderId="2" xfId="0" applyFont="1" applyFill="1" applyBorder="1" applyAlignment="1"/>
    <xf numFmtId="0" fontId="42" fillId="0" borderId="1" xfId="0" applyFont="1" applyFill="1" applyBorder="1" applyAlignment="1">
      <alignment horizontal="left" wrapText="1"/>
    </xf>
    <xf numFmtId="0" fontId="57" fillId="0" borderId="2" xfId="0" applyFont="1" applyBorder="1" applyAlignment="1">
      <alignment horizontal="center"/>
    </xf>
    <xf numFmtId="0" fontId="57" fillId="0" borderId="3" xfId="0" applyFont="1" applyBorder="1" applyAlignment="1">
      <alignment horizontal="left" wrapText="1"/>
    </xf>
    <xf numFmtId="0" fontId="57" fillId="0" borderId="4" xfId="0" applyFont="1" applyBorder="1" applyAlignment="1">
      <alignment horizontal="left" wrapText="1"/>
    </xf>
    <xf numFmtId="0" fontId="57" fillId="0" borderId="5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62" fillId="0" borderId="3" xfId="0" applyFont="1" applyBorder="1" applyAlignment="1">
      <alignment horizontal="left" wrapText="1"/>
    </xf>
    <xf numFmtId="0" fontId="62" fillId="0" borderId="4" xfId="0" applyFont="1" applyBorder="1" applyAlignment="1">
      <alignment horizontal="left" wrapText="1"/>
    </xf>
    <xf numFmtId="0" fontId="62" fillId="0" borderId="5" xfId="0" applyFont="1" applyBorder="1" applyAlignment="1">
      <alignment horizontal="left" wrapText="1"/>
    </xf>
    <xf numFmtId="1" fontId="18" fillId="0" borderId="2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" fontId="34" fillId="0" borderId="4" xfId="0" applyNumberFormat="1" applyFont="1" applyFill="1" applyBorder="1" applyAlignment="1">
      <alignment horizontal="left" vertical="center" wrapText="1"/>
    </xf>
    <xf numFmtId="9" fontId="0" fillId="0" borderId="2" xfId="1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3" xfId="0" applyNumberFormat="1" applyFont="1" applyFill="1" applyBorder="1" applyAlignment="1">
      <alignment horizontal="left" vertical="top" wrapText="1"/>
    </xf>
    <xf numFmtId="1" fontId="17" fillId="0" borderId="4" xfId="0" applyNumberFormat="1" applyFont="1" applyFill="1" applyBorder="1" applyAlignment="1">
      <alignment horizontal="left" vertical="top" wrapText="1"/>
    </xf>
    <xf numFmtId="1" fontId="17" fillId="0" borderId="5" xfId="0" applyNumberFormat="1" applyFont="1" applyFill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53" fillId="0" borderId="3" xfId="0" applyFont="1" applyBorder="1" applyAlignment="1">
      <alignment horizontal="left" wrapText="1"/>
    </xf>
    <xf numFmtId="0" fontId="53" fillId="0" borderId="4" xfId="0" applyFont="1" applyBorder="1" applyAlignment="1">
      <alignment horizontal="left" wrapText="1"/>
    </xf>
    <xf numFmtId="0" fontId="53" fillId="0" borderId="5" xfId="0" applyFont="1" applyBorder="1" applyAlignment="1">
      <alignment horizontal="left" wrapText="1"/>
    </xf>
    <xf numFmtId="164" fontId="34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/>
    <xf numFmtId="1" fontId="17" fillId="0" borderId="2" xfId="0" applyNumberFormat="1" applyFont="1" applyFill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1" fontId="67" fillId="0" borderId="3" xfId="0" applyNumberFormat="1" applyFont="1" applyFill="1" applyBorder="1" applyAlignment="1">
      <alignment horizontal="left" vertical="center" wrapText="1"/>
    </xf>
    <xf numFmtId="1" fontId="67" fillId="0" borderId="4" xfId="0" applyNumberFormat="1" applyFont="1" applyFill="1" applyBorder="1" applyAlignment="1">
      <alignment horizontal="left" vertical="center" wrapText="1"/>
    </xf>
    <xf numFmtId="0" fontId="69" fillId="0" borderId="7" xfId="0" applyFont="1" applyBorder="1" applyAlignment="1">
      <alignment horizontal="center"/>
    </xf>
    <xf numFmtId="0" fontId="68" fillId="0" borderId="2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8" fillId="0" borderId="3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0" fontId="68" fillId="0" borderId="3" xfId="0" applyFont="1" applyFill="1" applyBorder="1" applyAlignment="1">
      <alignment horizontal="left" wrapText="1"/>
    </xf>
    <xf numFmtId="0" fontId="68" fillId="0" borderId="4" xfId="0" applyFont="1" applyFill="1" applyBorder="1" applyAlignment="1">
      <alignment horizontal="left" wrapText="1"/>
    </xf>
    <xf numFmtId="0" fontId="68" fillId="0" borderId="2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164" fontId="17" fillId="0" borderId="3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A10" workbookViewId="0">
      <selection activeCell="B24" sqref="B24:N24"/>
    </sheetView>
  </sheetViews>
  <sheetFormatPr defaultRowHeight="15" x14ac:dyDescent="0.25"/>
  <cols>
    <col min="1" max="1" width="7.28515625" customWidth="1"/>
    <col min="2" max="2" width="25.85546875" customWidth="1"/>
    <col min="3" max="3" width="10.28515625" customWidth="1"/>
    <col min="5" max="5" width="6" customWidth="1"/>
    <col min="9" max="9" width="6" customWidth="1"/>
    <col min="10" max="10" width="8" customWidth="1"/>
    <col min="11" max="11" width="14.7109375" customWidth="1"/>
    <col min="12" max="12" width="9.140625" customWidth="1"/>
    <col min="13" max="13" width="6.5703125" customWidth="1"/>
    <col min="14" max="14" width="8.85546875" customWidth="1"/>
  </cols>
  <sheetData>
    <row r="1" spans="1:17" ht="15" customHeight="1" x14ac:dyDescent="0.25">
      <c r="I1" s="608"/>
      <c r="J1" s="720" t="s">
        <v>106</v>
      </c>
      <c r="K1" s="720"/>
      <c r="L1" s="720"/>
      <c r="M1" s="612"/>
    </row>
    <row r="2" spans="1:17" ht="15" customHeight="1" x14ac:dyDescent="0.25">
      <c r="I2" s="608"/>
      <c r="J2" s="720" t="s">
        <v>107</v>
      </c>
      <c r="K2" s="720"/>
      <c r="L2" s="720"/>
      <c r="M2" s="612"/>
    </row>
    <row r="3" spans="1:17" ht="15" customHeight="1" x14ac:dyDescent="0.25">
      <c r="I3" s="608"/>
      <c r="J3" s="720" t="s">
        <v>108</v>
      </c>
      <c r="K3" s="720"/>
      <c r="L3" s="720"/>
      <c r="M3" s="612"/>
    </row>
    <row r="4" spans="1:17" ht="15" customHeight="1" x14ac:dyDescent="0.25">
      <c r="I4" s="608"/>
      <c r="J4" s="720" t="s">
        <v>139</v>
      </c>
      <c r="K4" s="720"/>
      <c r="L4" s="720"/>
      <c r="M4" s="612"/>
    </row>
    <row r="5" spans="1:17" ht="15" customHeight="1" x14ac:dyDescent="0.25">
      <c r="I5" s="612"/>
      <c r="J5" s="720" t="s">
        <v>106</v>
      </c>
      <c r="K5" s="720"/>
      <c r="L5" s="720"/>
      <c r="M5" s="612"/>
    </row>
    <row r="6" spans="1:17" ht="15" customHeight="1" x14ac:dyDescent="0.25">
      <c r="I6" s="612"/>
      <c r="J6" s="721" t="s">
        <v>109</v>
      </c>
      <c r="K6" s="721"/>
      <c r="L6" s="721"/>
      <c r="M6" s="612"/>
    </row>
    <row r="7" spans="1:17" ht="40.5" customHeight="1" x14ac:dyDescent="0.25">
      <c r="J7" s="726" t="s">
        <v>309</v>
      </c>
      <c r="K7" s="726"/>
      <c r="L7" s="726"/>
      <c r="M7" s="613"/>
    </row>
    <row r="8" spans="1:17" ht="15" customHeight="1" x14ac:dyDescent="0.25">
      <c r="I8" s="608"/>
      <c r="J8" s="719" t="s">
        <v>431</v>
      </c>
      <c r="K8" s="719"/>
      <c r="L8" s="719"/>
      <c r="M8" s="719"/>
    </row>
    <row r="9" spans="1:17" ht="15" customHeight="1" x14ac:dyDescent="0.25">
      <c r="I9" s="608"/>
      <c r="J9" s="720" t="s">
        <v>140</v>
      </c>
      <c r="K9" s="720"/>
      <c r="L9" s="720"/>
      <c r="M9" s="612"/>
    </row>
    <row r="10" spans="1:17" ht="27.75" customHeight="1" x14ac:dyDescent="0.25">
      <c r="I10" s="608"/>
      <c r="J10" s="719" t="s">
        <v>445</v>
      </c>
      <c r="K10" s="719"/>
      <c r="L10" s="719"/>
      <c r="M10" s="719"/>
    </row>
    <row r="11" spans="1:17" ht="57" customHeight="1" x14ac:dyDescent="0.35">
      <c r="E11" s="7"/>
      <c r="F11" s="718" t="s">
        <v>0</v>
      </c>
      <c r="G11" s="718"/>
      <c r="J11" s="611"/>
      <c r="K11" s="611"/>
      <c r="L11" s="611"/>
      <c r="M11" s="27"/>
    </row>
    <row r="12" spans="1:17" ht="21" x14ac:dyDescent="0.35">
      <c r="E12" s="115" t="s">
        <v>1</v>
      </c>
      <c r="F12" s="115"/>
      <c r="G12" s="115"/>
      <c r="H12" s="115"/>
      <c r="I12" s="115"/>
      <c r="J12" s="115"/>
      <c r="K12" s="115"/>
      <c r="L12" s="115"/>
    </row>
    <row r="13" spans="1:17" ht="21" x14ac:dyDescent="0.35">
      <c r="E13" s="718" t="s">
        <v>315</v>
      </c>
      <c r="F13" s="718"/>
      <c r="G13" s="718"/>
      <c r="H13" s="718"/>
      <c r="I13" s="115"/>
      <c r="J13" s="115"/>
      <c r="K13" s="115"/>
      <c r="L13" s="115"/>
    </row>
    <row r="14" spans="1:17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7" ht="15.75" x14ac:dyDescent="0.25">
      <c r="A15" s="6" t="s">
        <v>2</v>
      </c>
      <c r="B15" s="35">
        <v>1015061</v>
      </c>
      <c r="C15" s="1"/>
      <c r="D15" s="68" t="s">
        <v>309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  <c r="P15" s="27"/>
      <c r="Q15" s="27"/>
    </row>
    <row r="16" spans="1:17" x14ac:dyDescent="0.25">
      <c r="A16" s="6"/>
      <c r="B16" s="5" t="s">
        <v>188</v>
      </c>
      <c r="C16" s="12"/>
      <c r="D16" s="12" t="s">
        <v>187</v>
      </c>
      <c r="E16" s="12"/>
      <c r="F16" s="12"/>
      <c r="G16" s="12"/>
      <c r="H16" s="12"/>
      <c r="I16" s="12"/>
      <c r="J16" s="12"/>
      <c r="K16" s="12"/>
    </row>
    <row r="17" spans="1:19" ht="27.75" customHeight="1" x14ac:dyDescent="0.25">
      <c r="A17" s="6" t="s">
        <v>4</v>
      </c>
      <c r="B17" s="35">
        <v>1015061</v>
      </c>
      <c r="C17" s="1"/>
      <c r="D17" s="68" t="str">
        <f>D15</f>
        <v>Управління гуманітарної політики Нікопольської міської ради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  <c r="P17" s="27"/>
      <c r="Q17" s="27"/>
    </row>
    <row r="18" spans="1:19" x14ac:dyDescent="0.25">
      <c r="A18" s="6"/>
      <c r="B18" t="s">
        <v>5</v>
      </c>
    </row>
    <row r="19" spans="1:19" ht="32.25" customHeight="1" x14ac:dyDescent="0.25">
      <c r="A19" s="6" t="s">
        <v>6</v>
      </c>
      <c r="B19" s="35">
        <v>1015061</v>
      </c>
      <c r="C19" s="200"/>
      <c r="D19" s="722" t="s">
        <v>394</v>
      </c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0"/>
      <c r="P19" s="69"/>
      <c r="Q19" s="69"/>
      <c r="R19" s="69"/>
      <c r="S19" s="69"/>
    </row>
    <row r="20" spans="1:19" ht="15.75" x14ac:dyDescent="0.25">
      <c r="B20" t="s">
        <v>189</v>
      </c>
      <c r="G20" s="23"/>
    </row>
    <row r="21" spans="1:19" ht="18.75" x14ac:dyDescent="0.3">
      <c r="A21" s="6" t="s">
        <v>13</v>
      </c>
      <c r="B21" s="6" t="s">
        <v>316</v>
      </c>
      <c r="F21" s="723">
        <f>L21+E22</f>
        <v>2803880</v>
      </c>
      <c r="G21" s="724"/>
      <c r="H21" t="s">
        <v>317</v>
      </c>
      <c r="L21" s="725">
        <f>1257100+50000+1700000+12500-170000-5000-25000-30000</f>
        <v>2789600</v>
      </c>
      <c r="M21" s="725"/>
      <c r="N21" t="s">
        <v>318</v>
      </c>
    </row>
    <row r="22" spans="1:19" ht="18.75" x14ac:dyDescent="0.3">
      <c r="B22" t="s">
        <v>319</v>
      </c>
      <c r="E22" s="725">
        <f>14280</f>
        <v>14280</v>
      </c>
      <c r="F22" s="725"/>
      <c r="G22" t="s">
        <v>320</v>
      </c>
    </row>
    <row r="23" spans="1:19" ht="21.75" customHeight="1" x14ac:dyDescent="0.25">
      <c r="A23" s="6" t="s">
        <v>14</v>
      </c>
      <c r="B23" s="61" t="s">
        <v>18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"/>
      <c r="R23" s="6"/>
      <c r="S23" s="6"/>
    </row>
    <row r="24" spans="1:19" ht="111" customHeight="1" x14ac:dyDescent="0.25">
      <c r="A24" s="13"/>
      <c r="B24" s="727" t="s">
        <v>446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20"/>
      <c r="P24" s="20"/>
      <c r="Q24" s="18"/>
      <c r="R24" s="15"/>
      <c r="S24" s="15"/>
    </row>
    <row r="25" spans="1:19" ht="20.25" customHeight="1" x14ac:dyDescent="0.25">
      <c r="A25" s="6" t="s">
        <v>15</v>
      </c>
      <c r="B25" s="61" t="s">
        <v>432</v>
      </c>
      <c r="C25" s="61"/>
      <c r="D25" s="61"/>
      <c r="E25" s="66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"/>
      <c r="R25" s="6"/>
      <c r="S25" s="6"/>
    </row>
    <row r="26" spans="1:19" ht="20.25" customHeight="1" x14ac:dyDescent="0.25">
      <c r="A26" s="616" t="s">
        <v>12</v>
      </c>
      <c r="B26" s="729" t="s">
        <v>435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61"/>
      <c r="P26" s="61"/>
      <c r="Q26" s="6"/>
      <c r="R26" s="6"/>
      <c r="S26" s="6"/>
    </row>
    <row r="27" spans="1:19" ht="20.25" customHeight="1" x14ac:dyDescent="0.25">
      <c r="A27" s="614"/>
      <c r="B27" s="730" t="s">
        <v>361</v>
      </c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2"/>
      <c r="O27" s="61"/>
      <c r="P27" s="61"/>
      <c r="Q27" s="6"/>
      <c r="R27" s="6"/>
      <c r="S27" s="6"/>
    </row>
    <row r="28" spans="1:19" ht="20.25" customHeight="1" x14ac:dyDescent="0.25">
      <c r="A28" s="614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61"/>
      <c r="P28" s="61"/>
      <c r="Q28" s="6"/>
      <c r="R28" s="6"/>
      <c r="S28" s="6"/>
    </row>
    <row r="29" spans="1:19" ht="20.25" customHeight="1" x14ac:dyDescent="0.25">
      <c r="A29" s="6" t="s">
        <v>433</v>
      </c>
      <c r="B29" s="615" t="s">
        <v>434</v>
      </c>
      <c r="C29" s="61"/>
      <c r="D29" s="61"/>
      <c r="E29" s="66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"/>
      <c r="R29" s="6"/>
      <c r="S29" s="6"/>
    </row>
    <row r="30" spans="1:19" ht="15.75" customHeight="1" x14ac:dyDescent="0.25">
      <c r="A30" s="13"/>
      <c r="B30" s="728" t="s">
        <v>361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63"/>
      <c r="P30" s="63"/>
      <c r="Q30" s="14"/>
      <c r="R30" s="15"/>
      <c r="S30" s="15"/>
    </row>
    <row r="31" spans="1:19" ht="15.75" customHeight="1" x14ac:dyDescent="0.25">
      <c r="A31" s="121"/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63"/>
      <c r="P31" s="63"/>
      <c r="Q31" s="14"/>
      <c r="R31" s="15"/>
      <c r="S31" s="15"/>
    </row>
    <row r="32" spans="1:19" ht="21" customHeight="1" x14ac:dyDescent="0.25">
      <c r="A32" s="253" t="s">
        <v>20</v>
      </c>
      <c r="B32" s="120" t="s">
        <v>436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4"/>
      <c r="R32" s="15"/>
      <c r="S32" s="15"/>
    </row>
    <row r="33" spans="1:19" ht="9.75" customHeight="1" x14ac:dyDescent="0.25">
      <c r="A33" s="13"/>
      <c r="B33" s="79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4"/>
      <c r="R33" s="15"/>
      <c r="S33" s="15"/>
    </row>
    <row r="34" spans="1:19" ht="15.75" x14ac:dyDescent="0.25">
      <c r="A34" s="262" t="s">
        <v>12</v>
      </c>
      <c r="B34" s="714" t="s">
        <v>323</v>
      </c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63"/>
      <c r="P34" s="63"/>
      <c r="Q34" s="14"/>
      <c r="R34" s="15"/>
      <c r="S34" s="15"/>
    </row>
    <row r="35" spans="1:19" ht="34.5" customHeight="1" x14ac:dyDescent="0.25">
      <c r="A35" s="401">
        <v>1</v>
      </c>
      <c r="B35" s="715" t="s">
        <v>368</v>
      </c>
      <c r="C35" s="715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63"/>
      <c r="P35" s="63"/>
      <c r="Q35" s="14"/>
      <c r="R35" s="15"/>
      <c r="S35" s="15"/>
    </row>
    <row r="36" spans="1:19" ht="15.75" x14ac:dyDescent="0.25">
      <c r="A36" s="257"/>
      <c r="B36" s="716"/>
      <c r="C36" s="716"/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63"/>
      <c r="P36" s="63"/>
      <c r="Q36" s="14"/>
      <c r="R36" s="15"/>
      <c r="S36" s="15"/>
    </row>
    <row r="37" spans="1:19" ht="15.75" x14ac:dyDescent="0.25">
      <c r="A37" s="13"/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63"/>
      <c r="P37" s="63"/>
      <c r="Q37" s="14"/>
      <c r="R37" s="15"/>
      <c r="S37" s="15"/>
    </row>
    <row r="38" spans="1:19" ht="15.75" x14ac:dyDescent="0.25">
      <c r="A38" s="13"/>
      <c r="B38" s="79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14"/>
      <c r="R38" s="15"/>
      <c r="S38" s="15"/>
    </row>
    <row r="39" spans="1:19" ht="15.75" x14ac:dyDescent="0.25">
      <c r="A39" s="13"/>
      <c r="B39" s="79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4"/>
      <c r="R39" s="15"/>
      <c r="S39" s="15"/>
    </row>
    <row r="40" spans="1:19" ht="15.75" x14ac:dyDescent="0.25">
      <c r="A40" s="13"/>
      <c r="B40" s="79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4"/>
      <c r="R40" s="15"/>
      <c r="S40" s="15"/>
    </row>
    <row r="41" spans="1:19" ht="15.75" x14ac:dyDescent="0.25">
      <c r="A41" s="13"/>
      <c r="B41" s="79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14"/>
      <c r="R41" s="15"/>
      <c r="S41" s="15"/>
    </row>
    <row r="42" spans="1:19" ht="15.75" x14ac:dyDescent="0.25">
      <c r="A42" s="13"/>
      <c r="B42" s="79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4"/>
      <c r="R42" s="15"/>
      <c r="S42" s="15"/>
    </row>
    <row r="43" spans="1:19" ht="15.75" x14ac:dyDescent="0.25">
      <c r="A43" s="13"/>
      <c r="B43" s="79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4"/>
      <c r="R43" s="15"/>
      <c r="S43" s="15"/>
    </row>
    <row r="44" spans="1:19" ht="15.75" x14ac:dyDescent="0.25">
      <c r="A44" s="13"/>
      <c r="B44" s="7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14"/>
      <c r="R44" s="15"/>
      <c r="S44" s="15"/>
    </row>
    <row r="45" spans="1:19" ht="15.75" x14ac:dyDescent="0.25">
      <c r="A45" s="13"/>
      <c r="B45" s="7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4"/>
      <c r="R45" s="15"/>
      <c r="S45" s="15"/>
    </row>
    <row r="46" spans="1:19" ht="15.75" x14ac:dyDescent="0.25">
      <c r="A46" s="13"/>
      <c r="B46" s="7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4"/>
      <c r="R46" s="15"/>
      <c r="S46" s="15"/>
    </row>
    <row r="47" spans="1:19" ht="15.75" x14ac:dyDescent="0.25">
      <c r="A47" s="13"/>
      <c r="B47" s="7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4"/>
      <c r="R47" s="15"/>
      <c r="S47" s="15"/>
    </row>
    <row r="48" spans="1:19" ht="15.75" x14ac:dyDescent="0.25">
      <c r="A48" s="13"/>
      <c r="B48" s="7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4"/>
      <c r="R48" s="15"/>
      <c r="S48" s="15"/>
    </row>
    <row r="49" spans="1:19" ht="15.75" x14ac:dyDescent="0.25">
      <c r="A49" s="13"/>
      <c r="B49" s="7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4"/>
      <c r="R49" s="15"/>
      <c r="S49" s="15"/>
    </row>
    <row r="50" spans="1:19" ht="15.75" x14ac:dyDescent="0.25">
      <c r="A50" s="13"/>
      <c r="B50" s="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4"/>
      <c r="R50" s="15"/>
      <c r="S50" s="15"/>
    </row>
    <row r="51" spans="1:19" ht="15.75" x14ac:dyDescent="0.25">
      <c r="A51" s="13"/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4"/>
      <c r="R51" s="15"/>
      <c r="S51" s="15"/>
    </row>
    <row r="52" spans="1:19" ht="15.75" x14ac:dyDescent="0.25">
      <c r="A52" s="13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4"/>
      <c r="R52" s="15"/>
      <c r="S52" s="15"/>
    </row>
    <row r="53" spans="1:19" ht="15.75" x14ac:dyDescent="0.25">
      <c r="A53" s="13"/>
      <c r="B53" s="7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4"/>
      <c r="R53" s="15"/>
      <c r="S53" s="15"/>
    </row>
    <row r="54" spans="1:19" ht="15.75" x14ac:dyDescent="0.25">
      <c r="A54" s="13"/>
      <c r="B54" s="7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4"/>
      <c r="R54" s="15"/>
      <c r="S54" s="15"/>
    </row>
    <row r="55" spans="1:19" ht="15.75" x14ac:dyDescent="0.25">
      <c r="A55" s="13"/>
      <c r="B55" s="7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4"/>
      <c r="R55" s="15"/>
      <c r="S55" s="15"/>
    </row>
    <row r="56" spans="1:19" ht="15.75" x14ac:dyDescent="0.25">
      <c r="A56" s="13"/>
      <c r="B56" s="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4"/>
      <c r="R56" s="15"/>
      <c r="S56" s="15"/>
    </row>
    <row r="57" spans="1:19" ht="15.75" x14ac:dyDescent="0.25">
      <c r="A57" s="13"/>
      <c r="B57" s="7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4"/>
      <c r="R57" s="15"/>
      <c r="S57" s="15"/>
    </row>
    <row r="58" spans="1:19" ht="15.75" x14ac:dyDescent="0.25">
      <c r="A58" s="13"/>
      <c r="B58" s="79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14"/>
      <c r="R58" s="15"/>
      <c r="S58" s="15"/>
    </row>
    <row r="59" spans="1:19" ht="15.75" x14ac:dyDescent="0.25">
      <c r="A59" s="13"/>
      <c r="B59" s="7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/>
      <c r="R59" s="15"/>
      <c r="S59" s="15"/>
    </row>
    <row r="60" spans="1:19" ht="15.75" x14ac:dyDescent="0.25">
      <c r="A60" s="13"/>
      <c r="B60" s="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R60" s="15"/>
      <c r="S60" s="15"/>
    </row>
    <row r="61" spans="1:19" ht="15.75" x14ac:dyDescent="0.25">
      <c r="A61" s="13"/>
      <c r="B61" s="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5"/>
      <c r="S61" s="15"/>
    </row>
    <row r="62" spans="1:19" ht="9.75" customHeight="1" x14ac:dyDescent="0.25">
      <c r="A62" s="13"/>
      <c r="B62" s="7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4"/>
      <c r="R62" s="15"/>
      <c r="S62" s="15"/>
    </row>
    <row r="63" spans="1:19" hidden="1" x14ac:dyDescent="0.25">
      <c r="A63" s="6" t="s">
        <v>16</v>
      </c>
      <c r="B63" s="61" t="s">
        <v>44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"/>
      <c r="R63" s="6"/>
      <c r="S63" s="6"/>
    </row>
    <row r="64" spans="1:19" ht="30" hidden="1" x14ac:dyDescent="0.25">
      <c r="A64" s="3" t="s">
        <v>12</v>
      </c>
      <c r="B64" s="22" t="s">
        <v>45</v>
      </c>
      <c r="C64" s="22" t="s">
        <v>46</v>
      </c>
      <c r="D64" s="24" t="s">
        <v>47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9"/>
      <c r="P64" s="29"/>
    </row>
    <row r="65" spans="1:18" hidden="1" x14ac:dyDescent="0.25">
      <c r="A65" s="22">
        <v>1</v>
      </c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71"/>
      <c r="P65" s="71"/>
      <c r="Q65" s="12"/>
    </row>
    <row r="66" spans="1:18" hidden="1" x14ac:dyDescent="0.25">
      <c r="A66" t="s">
        <v>20</v>
      </c>
      <c r="B66" t="s">
        <v>48</v>
      </c>
    </row>
    <row r="67" spans="1:18" ht="11.25" hidden="1" customHeight="1" x14ac:dyDescent="0.25">
      <c r="A67" s="703" t="s">
        <v>12</v>
      </c>
      <c r="B67" s="703" t="s">
        <v>49</v>
      </c>
      <c r="C67" s="705" t="s">
        <v>50</v>
      </c>
      <c r="D67" s="706"/>
      <c r="E67" s="706"/>
      <c r="F67" s="706"/>
      <c r="G67" s="706"/>
      <c r="H67" s="707"/>
      <c r="I67" s="705" t="s">
        <v>24</v>
      </c>
      <c r="J67" s="706"/>
      <c r="K67" s="706"/>
      <c r="L67" s="706"/>
      <c r="M67" s="706"/>
      <c r="N67" s="707"/>
    </row>
    <row r="68" spans="1:18" hidden="1" x14ac:dyDescent="0.25">
      <c r="A68" s="704"/>
      <c r="B68" s="704"/>
      <c r="C68" s="708" t="s">
        <v>21</v>
      </c>
      <c r="D68" s="709"/>
      <c r="E68" s="705" t="s">
        <v>22</v>
      </c>
      <c r="F68" s="707"/>
      <c r="G68" s="705" t="s">
        <v>23</v>
      </c>
      <c r="H68" s="707"/>
      <c r="I68" s="708" t="s">
        <v>21</v>
      </c>
      <c r="J68" s="709"/>
      <c r="K68" s="705" t="s">
        <v>22</v>
      </c>
      <c r="L68" s="707"/>
      <c r="M68" s="705" t="s">
        <v>23</v>
      </c>
      <c r="N68" s="707"/>
    </row>
    <row r="69" spans="1:18" ht="9" hidden="1" customHeight="1" x14ac:dyDescent="0.25">
      <c r="A69" s="77">
        <v>1</v>
      </c>
      <c r="B69" s="77">
        <v>2</v>
      </c>
      <c r="C69" s="711">
        <v>3</v>
      </c>
      <c r="D69" s="711"/>
      <c r="E69" s="711">
        <v>4</v>
      </c>
      <c r="F69" s="711"/>
      <c r="G69" s="711">
        <v>5</v>
      </c>
      <c r="H69" s="711"/>
      <c r="I69" s="711">
        <v>6</v>
      </c>
      <c r="J69" s="711"/>
      <c r="K69" s="711">
        <v>7</v>
      </c>
      <c r="L69" s="711"/>
      <c r="M69" s="711">
        <v>8</v>
      </c>
      <c r="N69" s="711"/>
    </row>
    <row r="70" spans="1:18" ht="24" hidden="1" customHeight="1" x14ac:dyDescent="0.25">
      <c r="A70" s="67"/>
      <c r="B70" s="78" t="s">
        <v>51</v>
      </c>
      <c r="C70" s="689" t="s">
        <v>87</v>
      </c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1"/>
    </row>
    <row r="71" spans="1:18" ht="45" hidden="1" customHeight="1" x14ac:dyDescent="0.25">
      <c r="A71" s="710" t="s">
        <v>88</v>
      </c>
      <c r="B71" s="710"/>
      <c r="C71" s="664">
        <f>C73-C72</f>
        <v>265.8</v>
      </c>
      <c r="D71" s="664"/>
      <c r="E71" s="664">
        <f>E73-E72</f>
        <v>17.5</v>
      </c>
      <c r="F71" s="664"/>
      <c r="G71" s="664">
        <f>C71+E71</f>
        <v>283.3</v>
      </c>
      <c r="H71" s="664"/>
      <c r="I71" s="664">
        <f>I73-I72</f>
        <v>561.29999999999995</v>
      </c>
      <c r="J71" s="664"/>
      <c r="K71" s="664">
        <f>K73-K72</f>
        <v>35</v>
      </c>
      <c r="L71" s="664"/>
      <c r="M71" s="664">
        <f>I71+K71</f>
        <v>596.29999999999995</v>
      </c>
      <c r="N71" s="664"/>
    </row>
    <row r="72" spans="1:18" ht="24" hidden="1" customHeight="1" x14ac:dyDescent="0.25">
      <c r="A72" s="698" t="s">
        <v>89</v>
      </c>
      <c r="B72" s="698"/>
      <c r="C72" s="664">
        <v>37.200000000000003</v>
      </c>
      <c r="D72" s="664"/>
      <c r="E72" s="664">
        <f>K72/2</f>
        <v>2.5</v>
      </c>
      <c r="F72" s="664"/>
      <c r="G72" s="664">
        <f>C72+E72</f>
        <v>39.700000000000003</v>
      </c>
      <c r="H72" s="664"/>
      <c r="I72" s="664">
        <v>53.7</v>
      </c>
      <c r="J72" s="664"/>
      <c r="K72" s="664">
        <v>5</v>
      </c>
      <c r="L72" s="664"/>
      <c r="M72" s="664">
        <f>I72+K72</f>
        <v>58.7</v>
      </c>
      <c r="N72" s="664"/>
    </row>
    <row r="73" spans="1:18" hidden="1" x14ac:dyDescent="0.25">
      <c r="A73" s="11"/>
      <c r="B73" s="11" t="s">
        <v>57</v>
      </c>
      <c r="C73" s="702">
        <v>303</v>
      </c>
      <c r="D73" s="702"/>
      <c r="E73" s="702">
        <v>20</v>
      </c>
      <c r="F73" s="702"/>
      <c r="G73" s="702">
        <f t="shared" ref="G73" si="0">G71+G72</f>
        <v>323</v>
      </c>
      <c r="H73" s="702"/>
      <c r="I73" s="702">
        <v>615</v>
      </c>
      <c r="J73" s="702"/>
      <c r="K73" s="702">
        <v>40</v>
      </c>
      <c r="L73" s="702"/>
      <c r="M73" s="702">
        <f t="shared" ref="M73" si="1">M71+M72</f>
        <v>655</v>
      </c>
      <c r="N73" s="702"/>
    </row>
    <row r="74" spans="1:18" ht="19.5" hidden="1" customHeight="1" x14ac:dyDescent="0.25">
      <c r="A74" t="s">
        <v>25</v>
      </c>
      <c r="B74" t="s">
        <v>52</v>
      </c>
    </row>
    <row r="75" spans="1:18" hidden="1" x14ac:dyDescent="0.25">
      <c r="B75" s="30" t="s">
        <v>53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8" hidden="1" x14ac:dyDescent="0.25">
      <c r="B76" s="673" t="s">
        <v>54</v>
      </c>
      <c r="C76" s="637" t="s">
        <v>50</v>
      </c>
      <c r="D76" s="637"/>
      <c r="E76" s="637"/>
      <c r="F76" s="637"/>
      <c r="G76" s="637"/>
      <c r="H76" s="637"/>
      <c r="I76" s="637" t="s">
        <v>24</v>
      </c>
      <c r="J76" s="637"/>
      <c r="K76" s="637"/>
      <c r="L76" s="637"/>
      <c r="M76" s="637"/>
      <c r="N76" s="637"/>
      <c r="O76" s="29"/>
      <c r="P76" s="29"/>
      <c r="Q76" s="29"/>
    </row>
    <row r="77" spans="1:18" ht="33" hidden="1" customHeight="1" x14ac:dyDescent="0.25">
      <c r="B77" s="673"/>
      <c r="C77" s="670" t="s">
        <v>21</v>
      </c>
      <c r="D77" s="670"/>
      <c r="E77" s="637" t="s">
        <v>22</v>
      </c>
      <c r="F77" s="637"/>
      <c r="G77" s="637" t="s">
        <v>23</v>
      </c>
      <c r="H77" s="637"/>
      <c r="I77" s="670" t="s">
        <v>21</v>
      </c>
      <c r="J77" s="670"/>
      <c r="K77" s="637" t="s">
        <v>22</v>
      </c>
      <c r="L77" s="637"/>
      <c r="M77" s="637" t="s">
        <v>23</v>
      </c>
      <c r="N77" s="637"/>
      <c r="O77" s="29"/>
      <c r="P77" s="29"/>
      <c r="Q77" s="29"/>
    </row>
    <row r="78" spans="1:18" hidden="1" x14ac:dyDescent="0.25">
      <c r="B78" s="73">
        <v>1</v>
      </c>
      <c r="C78" s="670">
        <v>2</v>
      </c>
      <c r="D78" s="670"/>
      <c r="E78" s="637">
        <v>3</v>
      </c>
      <c r="F78" s="637"/>
      <c r="G78" s="637">
        <v>4</v>
      </c>
      <c r="H78" s="637"/>
      <c r="I78" s="670">
        <v>5</v>
      </c>
      <c r="J78" s="670"/>
      <c r="K78" s="637">
        <v>6</v>
      </c>
      <c r="L78" s="637"/>
      <c r="M78" s="637">
        <v>7</v>
      </c>
      <c r="N78" s="637"/>
      <c r="O78" s="29"/>
      <c r="P78" s="29"/>
      <c r="Q78" s="29"/>
      <c r="R78">
        <v>3</v>
      </c>
    </row>
    <row r="79" spans="1:18" ht="28.5" hidden="1" customHeight="1" x14ac:dyDescent="0.25">
      <c r="B79" s="75" t="s">
        <v>56</v>
      </c>
      <c r="C79" s="699" t="s">
        <v>86</v>
      </c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1"/>
      <c r="O79" s="29"/>
      <c r="P79" s="29"/>
      <c r="Q79" s="29"/>
    </row>
    <row r="80" spans="1:18" hidden="1" x14ac:dyDescent="0.25">
      <c r="B80" s="32"/>
      <c r="C80" s="664">
        <f>C81</f>
        <v>303</v>
      </c>
      <c r="D80" s="664"/>
      <c r="E80" s="664">
        <f>E81</f>
        <v>20</v>
      </c>
      <c r="F80" s="664"/>
      <c r="G80" s="664">
        <f>C80+E80</f>
        <v>323</v>
      </c>
      <c r="H80" s="664"/>
      <c r="I80" s="664">
        <f>I73</f>
        <v>615</v>
      </c>
      <c r="J80" s="664"/>
      <c r="K80" s="664">
        <f>K73</f>
        <v>40</v>
      </c>
      <c r="L80" s="664"/>
      <c r="M80" s="664">
        <f>I80+K80</f>
        <v>655</v>
      </c>
      <c r="N80" s="664"/>
    </row>
    <row r="81" spans="1:19" hidden="1" x14ac:dyDescent="0.25">
      <c r="B81" s="76" t="s">
        <v>57</v>
      </c>
      <c r="C81" s="664">
        <f>C73</f>
        <v>303</v>
      </c>
      <c r="D81" s="664"/>
      <c r="E81" s="664">
        <f>E73</f>
        <v>20</v>
      </c>
      <c r="F81" s="664"/>
      <c r="G81" s="664">
        <f>G80</f>
        <v>323</v>
      </c>
      <c r="H81" s="664"/>
      <c r="I81" s="664">
        <f>I80</f>
        <v>615</v>
      </c>
      <c r="J81" s="664"/>
      <c r="K81" s="664">
        <f>K80</f>
        <v>40</v>
      </c>
      <c r="L81" s="664"/>
      <c r="M81" s="664">
        <f>M80</f>
        <v>655</v>
      </c>
      <c r="N81" s="664"/>
    </row>
    <row r="82" spans="1:19" ht="33" hidden="1" customHeight="1" x14ac:dyDescent="0.25">
      <c r="A82" s="116" t="s">
        <v>26</v>
      </c>
      <c r="B82" s="44" t="s">
        <v>58</v>
      </c>
      <c r="C82" s="117"/>
      <c r="D82" s="117"/>
      <c r="E82" s="117"/>
      <c r="F82" s="117"/>
      <c r="G82" s="117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/>
    </row>
    <row r="83" spans="1:19" ht="13.5" hidden="1" customHeight="1" x14ac:dyDescent="0.25">
      <c r="A83" s="34" t="s">
        <v>12</v>
      </c>
      <c r="B83" s="665" t="s">
        <v>59</v>
      </c>
      <c r="C83" s="665"/>
      <c r="D83" s="637" t="s">
        <v>60</v>
      </c>
      <c r="E83" s="637"/>
      <c r="F83" s="637"/>
      <c r="G83" s="637" t="s">
        <v>61</v>
      </c>
      <c r="H83" s="637"/>
      <c r="I83" s="637"/>
      <c r="J83" s="637" t="s">
        <v>50</v>
      </c>
      <c r="K83" s="637"/>
      <c r="L83" s="637" t="s">
        <v>62</v>
      </c>
      <c r="M83" s="637"/>
      <c r="N83" s="637"/>
    </row>
    <row r="84" spans="1:19" ht="13.5" hidden="1" customHeight="1" x14ac:dyDescent="0.25">
      <c r="A84" s="74">
        <v>1</v>
      </c>
      <c r="B84" s="665">
        <v>2</v>
      </c>
      <c r="C84" s="665"/>
      <c r="D84" s="637">
        <v>3</v>
      </c>
      <c r="E84" s="637"/>
      <c r="F84" s="637"/>
      <c r="G84" s="637">
        <v>4</v>
      </c>
      <c r="H84" s="637"/>
      <c r="I84" s="637"/>
      <c r="J84" s="637">
        <v>5</v>
      </c>
      <c r="K84" s="637"/>
      <c r="L84" s="637">
        <v>6</v>
      </c>
      <c r="M84" s="637"/>
      <c r="N84" s="637"/>
    </row>
    <row r="85" spans="1:19" ht="23.25" hidden="1" customHeight="1" x14ac:dyDescent="0.25">
      <c r="A85" s="33"/>
      <c r="B85" s="692" t="s">
        <v>83</v>
      </c>
      <c r="C85" s="692"/>
      <c r="D85" s="689" t="s">
        <v>85</v>
      </c>
      <c r="E85" s="690"/>
      <c r="F85" s="690"/>
      <c r="G85" s="690"/>
      <c r="H85" s="690"/>
      <c r="I85" s="690"/>
      <c r="J85" s="690"/>
      <c r="K85" s="690"/>
      <c r="L85" s="690"/>
      <c r="M85" s="690"/>
      <c r="N85" s="691"/>
    </row>
    <row r="86" spans="1:19" ht="13.5" hidden="1" customHeight="1" x14ac:dyDescent="0.25">
      <c r="A86" s="33">
        <v>1</v>
      </c>
      <c r="B86" s="681" t="s">
        <v>28</v>
      </c>
      <c r="C86" s="681"/>
      <c r="D86" s="637"/>
      <c r="E86" s="637"/>
      <c r="F86" s="637"/>
      <c r="G86" s="637"/>
      <c r="H86" s="637"/>
      <c r="I86" s="637"/>
      <c r="J86" s="637"/>
      <c r="K86" s="637"/>
      <c r="L86" s="637"/>
      <c r="M86" s="637"/>
      <c r="N86" s="637"/>
    </row>
    <row r="87" spans="1:19" ht="13.5" hidden="1" customHeight="1" x14ac:dyDescent="0.25">
      <c r="A87" s="33"/>
      <c r="B87" s="639" t="s">
        <v>35</v>
      </c>
      <c r="C87" s="640"/>
      <c r="D87" s="641" t="s">
        <v>30</v>
      </c>
      <c r="E87" s="642"/>
      <c r="F87" s="643"/>
      <c r="G87" s="637" t="s">
        <v>100</v>
      </c>
      <c r="H87" s="637"/>
      <c r="I87" s="637"/>
      <c r="J87" s="637">
        <v>1</v>
      </c>
      <c r="K87" s="637"/>
      <c r="L87" s="637">
        <v>1</v>
      </c>
      <c r="M87" s="637"/>
      <c r="N87" s="637"/>
    </row>
    <row r="88" spans="1:19" ht="13.5" hidden="1" customHeight="1" x14ac:dyDescent="0.25">
      <c r="A88" s="33"/>
      <c r="B88" s="631" t="s">
        <v>121</v>
      </c>
      <c r="C88" s="632"/>
      <c r="D88" s="633" t="s">
        <v>30</v>
      </c>
      <c r="E88" s="634"/>
      <c r="F88" s="635"/>
      <c r="G88" s="637" t="s">
        <v>101</v>
      </c>
      <c r="H88" s="637"/>
      <c r="I88" s="637"/>
      <c r="J88" s="637">
        <v>17.5</v>
      </c>
      <c r="K88" s="637"/>
      <c r="L88" s="637">
        <v>17.5</v>
      </c>
      <c r="M88" s="637"/>
      <c r="N88" s="637"/>
    </row>
    <row r="89" spans="1:19" ht="13.5" hidden="1" customHeight="1" thickBot="1" x14ac:dyDescent="0.3">
      <c r="A89" s="85"/>
      <c r="B89" s="649" t="s">
        <v>103</v>
      </c>
      <c r="C89" s="650"/>
      <c r="D89" s="651" t="s">
        <v>36</v>
      </c>
      <c r="E89" s="652"/>
      <c r="F89" s="653"/>
      <c r="G89" s="654" t="s">
        <v>102</v>
      </c>
      <c r="H89" s="655"/>
      <c r="I89" s="656"/>
      <c r="J89" s="657">
        <v>248.9</v>
      </c>
      <c r="K89" s="658"/>
      <c r="L89" s="657">
        <v>540</v>
      </c>
      <c r="M89" s="659"/>
      <c r="N89" s="658"/>
      <c r="O89" s="657">
        <v>252393</v>
      </c>
      <c r="P89" s="658"/>
      <c r="Q89" s="657">
        <v>508000</v>
      </c>
      <c r="R89" s="659"/>
      <c r="S89" s="658"/>
    </row>
    <row r="90" spans="1:19" ht="13.5" hidden="1" customHeight="1" x14ac:dyDescent="0.25">
      <c r="A90" s="87"/>
      <c r="B90" s="644" t="s">
        <v>93</v>
      </c>
      <c r="C90" s="645"/>
      <c r="D90" s="646" t="s">
        <v>94</v>
      </c>
      <c r="E90" s="647"/>
      <c r="F90" s="648"/>
      <c r="G90" s="660">
        <v>908.6</v>
      </c>
      <c r="H90" s="661"/>
      <c r="I90" s="662"/>
      <c r="J90" s="660"/>
      <c r="K90" s="662"/>
      <c r="L90" s="660"/>
      <c r="M90" s="661"/>
      <c r="N90" s="663"/>
      <c r="O90" s="660"/>
      <c r="P90" s="662"/>
      <c r="Q90" s="660"/>
      <c r="R90" s="661"/>
      <c r="S90" s="663"/>
    </row>
    <row r="91" spans="1:19" ht="39" hidden="1" customHeight="1" x14ac:dyDescent="0.25">
      <c r="A91" s="88"/>
      <c r="B91" s="631" t="s">
        <v>95</v>
      </c>
      <c r="C91" s="632"/>
      <c r="D91" s="633"/>
      <c r="E91" s="634"/>
      <c r="F91" s="635"/>
      <c r="G91" s="682"/>
      <c r="H91" s="693"/>
      <c r="I91" s="683"/>
      <c r="J91" s="694">
        <f>J92+J93+J94</f>
        <v>39.700000000000003</v>
      </c>
      <c r="K91" s="695"/>
      <c r="L91" s="694">
        <f>L92+L93+L94</f>
        <v>58.7</v>
      </c>
      <c r="M91" s="696"/>
      <c r="N91" s="697"/>
      <c r="O91" s="694" t="e">
        <f>O92+O93+O94+#REF!</f>
        <v>#REF!</v>
      </c>
      <c r="P91" s="695"/>
      <c r="Q91" s="694" t="e">
        <f>Q92+Q93+Q94+#REF!</f>
        <v>#REF!</v>
      </c>
      <c r="R91" s="696"/>
      <c r="S91" s="697"/>
    </row>
    <row r="92" spans="1:19" ht="15" hidden="1" customHeight="1" x14ac:dyDescent="0.25">
      <c r="A92" s="88"/>
      <c r="B92" s="636" t="s">
        <v>90</v>
      </c>
      <c r="C92" s="636"/>
      <c r="D92" s="637" t="s">
        <v>96</v>
      </c>
      <c r="E92" s="637"/>
      <c r="F92" s="637"/>
      <c r="G92" s="637" t="s">
        <v>99</v>
      </c>
      <c r="H92" s="637"/>
      <c r="I92" s="637"/>
      <c r="J92" s="637">
        <f>22+1.5</f>
        <v>23.5</v>
      </c>
      <c r="K92" s="637"/>
      <c r="L92" s="637">
        <v>33.5</v>
      </c>
      <c r="M92" s="637"/>
      <c r="N92" s="638"/>
      <c r="O92" s="637">
        <f>(28733+1000)-6891.42</f>
        <v>22841.58</v>
      </c>
      <c r="P92" s="637"/>
      <c r="Q92" s="637">
        <f>(45000+2000)-6891.42</f>
        <v>40108.58</v>
      </c>
      <c r="R92" s="637"/>
      <c r="S92" s="638"/>
    </row>
    <row r="93" spans="1:19" ht="15" hidden="1" customHeight="1" x14ac:dyDescent="0.25">
      <c r="A93" s="88"/>
      <c r="B93" s="636" t="s">
        <v>91</v>
      </c>
      <c r="C93" s="636"/>
      <c r="D93" s="637" t="s">
        <v>97</v>
      </c>
      <c r="E93" s="637"/>
      <c r="F93" s="637"/>
      <c r="G93" s="637" t="s">
        <v>99</v>
      </c>
      <c r="H93" s="637"/>
      <c r="I93" s="637"/>
      <c r="J93" s="637">
        <v>1.1000000000000001</v>
      </c>
      <c r="K93" s="637"/>
      <c r="L93" s="637">
        <v>2.2000000000000002</v>
      </c>
      <c r="M93" s="637"/>
      <c r="N93" s="638"/>
      <c r="O93" s="637">
        <f>1645-293.62</f>
        <v>1351.38</v>
      </c>
      <c r="P93" s="637"/>
      <c r="Q93" s="637">
        <f>3000-293.62</f>
        <v>2706.38</v>
      </c>
      <c r="R93" s="637"/>
      <c r="S93" s="638"/>
    </row>
    <row r="94" spans="1:19" ht="15" hidden="1" customHeight="1" x14ac:dyDescent="0.25">
      <c r="A94" s="88"/>
      <c r="B94" s="636" t="s">
        <v>92</v>
      </c>
      <c r="C94" s="636"/>
      <c r="D94" s="637" t="s">
        <v>98</v>
      </c>
      <c r="E94" s="637"/>
      <c r="F94" s="637"/>
      <c r="G94" s="637" t="s">
        <v>99</v>
      </c>
      <c r="H94" s="637"/>
      <c r="I94" s="637"/>
      <c r="J94" s="637">
        <f>14.1+1</f>
        <v>15.1</v>
      </c>
      <c r="K94" s="637"/>
      <c r="L94" s="637">
        <v>23</v>
      </c>
      <c r="M94" s="637"/>
      <c r="N94" s="638"/>
      <c r="O94" s="713">
        <f>(14250+2792.5)-1579.09</f>
        <v>15463.41</v>
      </c>
      <c r="P94" s="713"/>
      <c r="Q94" s="637">
        <f>27000+5792.5-1579.09</f>
        <v>31213.41</v>
      </c>
      <c r="R94" s="637"/>
      <c r="S94" s="638"/>
    </row>
    <row r="95" spans="1:19" hidden="1" x14ac:dyDescent="0.25">
      <c r="A95" s="86">
        <v>2</v>
      </c>
      <c r="B95" s="687" t="s">
        <v>29</v>
      </c>
      <c r="C95" s="687"/>
      <c r="D95" s="688"/>
      <c r="E95" s="688"/>
      <c r="F95" s="688"/>
      <c r="G95" s="688"/>
      <c r="H95" s="688"/>
      <c r="I95" s="688"/>
      <c r="J95" s="688"/>
      <c r="K95" s="688"/>
      <c r="L95" s="688"/>
      <c r="M95" s="688"/>
      <c r="N95" s="688"/>
      <c r="O95" s="688"/>
      <c r="P95" s="688"/>
      <c r="Q95" s="688"/>
      <c r="R95" s="688"/>
      <c r="S95" s="688"/>
    </row>
    <row r="96" spans="1:19" hidden="1" x14ac:dyDescent="0.25">
      <c r="A96" s="33"/>
      <c r="B96" s="674" t="s">
        <v>38</v>
      </c>
      <c r="C96" s="674"/>
      <c r="D96" s="637" t="s">
        <v>30</v>
      </c>
      <c r="E96" s="637"/>
      <c r="F96" s="637"/>
      <c r="G96" s="637" t="s">
        <v>31</v>
      </c>
      <c r="H96" s="637"/>
      <c r="I96" s="637"/>
      <c r="J96" s="637">
        <v>110</v>
      </c>
      <c r="K96" s="637"/>
      <c r="L96" s="637">
        <v>220</v>
      </c>
      <c r="M96" s="637"/>
      <c r="N96" s="637"/>
      <c r="O96" s="637">
        <v>330</v>
      </c>
      <c r="P96" s="637"/>
      <c r="Q96" s="637">
        <v>440</v>
      </c>
      <c r="R96" s="637"/>
      <c r="S96" s="637"/>
    </row>
    <row r="97" spans="1:19" hidden="1" x14ac:dyDescent="0.25">
      <c r="A97" s="33">
        <v>3</v>
      </c>
      <c r="B97" s="681" t="s">
        <v>32</v>
      </c>
      <c r="C97" s="681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</row>
    <row r="98" spans="1:19" hidden="1" x14ac:dyDescent="0.25">
      <c r="A98" s="33"/>
      <c r="B98" s="674" t="s">
        <v>42</v>
      </c>
      <c r="C98" s="674"/>
      <c r="D98" s="637" t="s">
        <v>36</v>
      </c>
      <c r="E98" s="637"/>
      <c r="F98" s="637"/>
      <c r="G98" s="637" t="s">
        <v>102</v>
      </c>
      <c r="H98" s="637"/>
      <c r="I98" s="637"/>
      <c r="J98" s="675"/>
      <c r="K98" s="675"/>
      <c r="L98" s="675"/>
      <c r="M98" s="675"/>
      <c r="N98" s="675"/>
      <c r="O98" s="675">
        <f>(311960.23+3900)/6</f>
        <v>52643.371666666666</v>
      </c>
      <c r="P98" s="675"/>
      <c r="Q98" s="675">
        <f>(603800+7800+100000)/12</f>
        <v>59300</v>
      </c>
      <c r="R98" s="675"/>
      <c r="S98" s="675"/>
    </row>
    <row r="99" spans="1:19" hidden="1" x14ac:dyDescent="0.25">
      <c r="A99" s="33">
        <v>4</v>
      </c>
      <c r="B99" s="681" t="s">
        <v>33</v>
      </c>
      <c r="C99" s="681"/>
      <c r="D99" s="637"/>
      <c r="E99" s="637"/>
      <c r="F99" s="637"/>
      <c r="G99" s="637"/>
      <c r="H99" s="637"/>
      <c r="I99" s="637"/>
      <c r="J99" s="682" t="s">
        <v>63</v>
      </c>
      <c r="K99" s="683"/>
      <c r="L99" s="637"/>
      <c r="M99" s="637"/>
      <c r="N99" s="637"/>
    </row>
    <row r="100" spans="1:19" ht="29.25" hidden="1" customHeight="1" x14ac:dyDescent="0.25">
      <c r="A100" s="33"/>
      <c r="B100" s="684" t="s">
        <v>43</v>
      </c>
      <c r="C100" s="685"/>
      <c r="D100" s="637" t="s">
        <v>34</v>
      </c>
      <c r="E100" s="637"/>
      <c r="F100" s="637"/>
      <c r="G100" s="637" t="s">
        <v>84</v>
      </c>
      <c r="H100" s="637"/>
      <c r="I100" s="637"/>
      <c r="J100" s="686"/>
      <c r="K100" s="637"/>
      <c r="L100" s="686">
        <v>1</v>
      </c>
      <c r="M100" s="637"/>
      <c r="N100" s="637"/>
    </row>
    <row r="101" spans="1:19" hidden="1" x14ac:dyDescent="0.25">
      <c r="B101" s="668"/>
      <c r="C101" s="668"/>
      <c r="D101" s="669"/>
      <c r="E101" s="669"/>
      <c r="F101" s="669"/>
      <c r="G101" s="669"/>
      <c r="H101" s="669"/>
      <c r="I101" s="669"/>
      <c r="J101" s="669"/>
      <c r="K101" s="669"/>
      <c r="L101" s="669"/>
      <c r="M101" s="29"/>
      <c r="N101" s="29"/>
      <c r="O101" s="29"/>
    </row>
    <row r="102" spans="1:19" ht="27" hidden="1" customHeight="1" x14ac:dyDescent="0.25">
      <c r="A102" t="s">
        <v>64</v>
      </c>
      <c r="B102" s="30"/>
      <c r="C102" s="27"/>
      <c r="D102" s="28"/>
      <c r="E102" s="28"/>
      <c r="F102" s="27"/>
      <c r="G102" s="28"/>
      <c r="H102" s="28"/>
      <c r="I102" s="27"/>
      <c r="J102" s="28"/>
      <c r="K102" s="28"/>
      <c r="L102" s="27"/>
      <c r="M102" s="28"/>
      <c r="N102" s="28"/>
      <c r="O102" s="27"/>
    </row>
    <row r="103" spans="1:19" hidden="1" x14ac:dyDescent="0.25">
      <c r="A103" s="27" t="s">
        <v>65</v>
      </c>
      <c r="B103" s="27"/>
      <c r="C103" s="31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9" hidden="1" x14ac:dyDescent="0.25">
      <c r="A104" s="2" t="s">
        <v>27</v>
      </c>
      <c r="B104" s="670" t="s">
        <v>66</v>
      </c>
      <c r="C104" s="671" t="s">
        <v>67</v>
      </c>
      <c r="D104" s="671"/>
      <c r="E104" s="671"/>
      <c r="F104" s="672" t="s">
        <v>68</v>
      </c>
      <c r="G104" s="672"/>
      <c r="H104" s="672"/>
      <c r="I104" s="672" t="s">
        <v>69</v>
      </c>
      <c r="J104" s="672"/>
      <c r="K104" s="672"/>
      <c r="L104" s="673" t="s">
        <v>70</v>
      </c>
      <c r="M104" s="673"/>
      <c r="N104" s="673"/>
      <c r="O104" s="27"/>
    </row>
    <row r="105" spans="1:19" ht="30" hidden="1" customHeight="1" x14ac:dyDescent="0.25">
      <c r="A105" s="2"/>
      <c r="B105" s="670"/>
      <c r="C105" s="49" t="s">
        <v>21</v>
      </c>
      <c r="D105" s="49" t="s">
        <v>22</v>
      </c>
      <c r="E105" s="49" t="s">
        <v>23</v>
      </c>
      <c r="F105" s="49" t="s">
        <v>21</v>
      </c>
      <c r="G105" s="49" t="s">
        <v>22</v>
      </c>
      <c r="H105" s="49" t="s">
        <v>23</v>
      </c>
      <c r="I105" s="49" t="s">
        <v>21</v>
      </c>
      <c r="J105" s="49" t="s">
        <v>22</v>
      </c>
      <c r="K105" s="49" t="s">
        <v>23</v>
      </c>
      <c r="L105" s="673"/>
      <c r="M105" s="673"/>
      <c r="N105" s="673"/>
      <c r="O105" s="27"/>
    </row>
    <row r="106" spans="1:19" hidden="1" x14ac:dyDescent="0.25">
      <c r="A106" s="2">
        <v>1</v>
      </c>
      <c r="B106" s="72">
        <v>2</v>
      </c>
      <c r="C106" s="50">
        <v>3</v>
      </c>
      <c r="D106" s="50">
        <v>4</v>
      </c>
      <c r="E106" s="50">
        <v>5</v>
      </c>
      <c r="F106" s="50">
        <v>6</v>
      </c>
      <c r="G106" s="50">
        <v>7</v>
      </c>
      <c r="H106" s="50">
        <v>8</v>
      </c>
      <c r="I106" s="50">
        <v>9</v>
      </c>
      <c r="J106" s="50">
        <v>10</v>
      </c>
      <c r="K106" s="50">
        <v>11</v>
      </c>
      <c r="L106" s="667">
        <v>12</v>
      </c>
      <c r="M106" s="667"/>
      <c r="N106" s="667"/>
      <c r="O106" s="27"/>
    </row>
    <row r="107" spans="1:19" hidden="1" x14ac:dyDescent="0.25">
      <c r="A107" s="51"/>
      <c r="B107" s="33" t="s">
        <v>55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665"/>
      <c r="M107" s="665"/>
      <c r="N107" s="665"/>
      <c r="O107" s="41"/>
      <c r="P107" s="41"/>
    </row>
    <row r="108" spans="1:19" hidden="1" x14ac:dyDescent="0.25">
      <c r="A108" s="51"/>
      <c r="B108" s="33" t="s">
        <v>71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665"/>
      <c r="M108" s="665"/>
      <c r="N108" s="665"/>
      <c r="O108" s="40"/>
      <c r="P108" s="30"/>
    </row>
    <row r="109" spans="1:19" hidden="1" x14ac:dyDescent="0.25">
      <c r="A109" s="34"/>
      <c r="B109" s="33" t="s">
        <v>72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665"/>
      <c r="M109" s="665"/>
      <c r="N109" s="665"/>
      <c r="O109" s="40"/>
      <c r="P109" s="30"/>
    </row>
    <row r="110" spans="1:19" hidden="1" x14ac:dyDescent="0.25">
      <c r="A110" s="52"/>
      <c r="B110" s="33" t="s">
        <v>73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665"/>
      <c r="M110" s="665"/>
      <c r="N110" s="665"/>
      <c r="O110" s="43"/>
      <c r="P110" s="43"/>
      <c r="Q110" s="9"/>
      <c r="R110" s="9"/>
      <c r="S110" s="9"/>
    </row>
    <row r="111" spans="1:19" hidden="1" x14ac:dyDescent="0.25">
      <c r="A111" s="52"/>
      <c r="B111" s="53" t="s">
        <v>74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665"/>
      <c r="M111" s="665"/>
      <c r="N111" s="665"/>
      <c r="O111" s="30"/>
      <c r="P111" s="30"/>
    </row>
    <row r="112" spans="1:19" hidden="1" x14ac:dyDescent="0.25">
      <c r="A112" s="54"/>
      <c r="B112" s="53"/>
      <c r="C112" s="49"/>
      <c r="D112" s="49"/>
      <c r="E112" s="49"/>
      <c r="F112" s="49"/>
      <c r="G112" s="49"/>
      <c r="H112" s="49"/>
      <c r="I112" s="49"/>
      <c r="J112" s="49"/>
      <c r="K112" s="49"/>
      <c r="L112" s="665"/>
      <c r="M112" s="665"/>
      <c r="N112" s="665"/>
      <c r="O112" s="44"/>
      <c r="P112" s="44"/>
    </row>
    <row r="113" spans="1:16" hidden="1" x14ac:dyDescent="0.25">
      <c r="A113" s="54"/>
      <c r="B113" s="10" t="s">
        <v>75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665"/>
      <c r="M113" s="665"/>
      <c r="N113" s="665"/>
      <c r="O113" s="45"/>
      <c r="P113" s="45"/>
    </row>
    <row r="114" spans="1:16" hidden="1" x14ac:dyDescent="0.25">
      <c r="A114" s="52"/>
      <c r="B114" s="55"/>
      <c r="C114" s="49"/>
      <c r="D114" s="49"/>
      <c r="E114" s="49"/>
      <c r="F114" s="49"/>
      <c r="G114" s="49"/>
      <c r="H114" s="49"/>
      <c r="I114" s="49"/>
      <c r="J114" s="49"/>
      <c r="K114" s="49"/>
      <c r="L114" s="665"/>
      <c r="M114" s="665"/>
      <c r="N114" s="665"/>
      <c r="O114" s="44"/>
      <c r="P114" s="44"/>
    </row>
    <row r="115" spans="1:16" hidden="1" x14ac:dyDescent="0.25">
      <c r="A115" s="54"/>
      <c r="B115" s="10" t="s">
        <v>57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665"/>
      <c r="M115" s="665"/>
      <c r="N115" s="665"/>
      <c r="O115" s="44"/>
      <c r="P115" s="44"/>
    </row>
    <row r="116" spans="1:16" hidden="1" x14ac:dyDescent="0.25">
      <c r="A116" s="42"/>
      <c r="B116" s="36"/>
      <c r="C116" s="46"/>
      <c r="D116" s="37"/>
      <c r="E116" s="37"/>
      <c r="F116" s="44"/>
      <c r="G116" s="44"/>
      <c r="H116" s="37"/>
      <c r="I116" s="44"/>
      <c r="J116" s="47"/>
      <c r="K116" s="37"/>
      <c r="L116" s="44"/>
      <c r="M116" s="47"/>
      <c r="N116" s="37"/>
      <c r="O116" s="44"/>
      <c r="P116" s="47"/>
    </row>
    <row r="117" spans="1:16" hidden="1" x14ac:dyDescent="0.25">
      <c r="A117" s="666" t="s">
        <v>80</v>
      </c>
      <c r="B117" s="666"/>
      <c r="C117" s="666"/>
      <c r="D117" s="666"/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44"/>
      <c r="P117" s="48"/>
    </row>
    <row r="118" spans="1:16" hidden="1" x14ac:dyDescent="0.25">
      <c r="A118" s="679" t="s">
        <v>81</v>
      </c>
      <c r="B118" s="679"/>
      <c r="C118" s="679"/>
      <c r="D118" s="679"/>
      <c r="E118" s="679"/>
      <c r="F118" s="679"/>
      <c r="G118" s="679"/>
      <c r="H118" s="679"/>
      <c r="I118" s="679"/>
      <c r="J118" s="679"/>
      <c r="K118" s="679"/>
      <c r="L118" s="679"/>
      <c r="M118" s="679"/>
      <c r="N118" s="679"/>
      <c r="O118" s="44"/>
      <c r="P118" s="44"/>
    </row>
    <row r="119" spans="1:16" hidden="1" x14ac:dyDescent="0.25">
      <c r="A119" s="680" t="s">
        <v>82</v>
      </c>
      <c r="B119" s="680"/>
      <c r="C119" s="680"/>
      <c r="D119" s="680"/>
      <c r="E119" s="57"/>
      <c r="F119" s="58"/>
      <c r="G119" s="58"/>
      <c r="H119" s="59"/>
      <c r="I119" s="44"/>
      <c r="J119" s="44"/>
      <c r="K119" s="38"/>
      <c r="L119" s="44"/>
      <c r="M119" s="44"/>
      <c r="N119" s="39"/>
      <c r="O119" s="44"/>
      <c r="P119" s="44"/>
    </row>
    <row r="120" spans="1:16" hidden="1" x14ac:dyDescent="0.25">
      <c r="A120" s="56"/>
      <c r="D120" s="30"/>
      <c r="E120" s="30"/>
      <c r="F120" s="56" t="s">
        <v>76</v>
      </c>
      <c r="H120" s="30"/>
      <c r="I120" s="30"/>
      <c r="J120" s="676" t="s">
        <v>77</v>
      </c>
      <c r="K120" s="676"/>
      <c r="L120" s="676"/>
      <c r="M120" s="30"/>
      <c r="N120" s="30"/>
      <c r="O120" s="30"/>
      <c r="P120" s="30"/>
    </row>
    <row r="121" spans="1:16" hidden="1" x14ac:dyDescent="0.25">
      <c r="A121" s="677" t="s">
        <v>78</v>
      </c>
      <c r="B121" s="677"/>
      <c r="C121" s="677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idden="1" x14ac:dyDescent="0.25">
      <c r="A122" s="678" t="s">
        <v>79</v>
      </c>
      <c r="B122" s="678"/>
      <c r="C122" s="678"/>
      <c r="D122" s="678"/>
      <c r="E122" s="60"/>
      <c r="F122" s="58"/>
      <c r="G122" s="58"/>
      <c r="H122" s="60"/>
      <c r="I122" s="40"/>
      <c r="J122" s="40"/>
      <c r="K122" s="40"/>
      <c r="L122" s="40"/>
      <c r="M122" s="40"/>
      <c r="N122" s="30"/>
      <c r="O122" s="30"/>
      <c r="P122" s="30"/>
    </row>
    <row r="123" spans="1:16" hidden="1" x14ac:dyDescent="0.25">
      <c r="A123" s="56"/>
      <c r="B123" s="56"/>
      <c r="D123" s="40"/>
      <c r="E123" s="40"/>
      <c r="F123" s="56" t="s">
        <v>76</v>
      </c>
      <c r="H123" s="40"/>
      <c r="I123" s="30"/>
      <c r="J123" s="676" t="s">
        <v>77</v>
      </c>
      <c r="K123" s="676"/>
      <c r="L123" s="676"/>
      <c r="M123" s="40"/>
      <c r="N123" s="30"/>
      <c r="O123" s="30"/>
      <c r="P123" s="30"/>
    </row>
    <row r="124" spans="1:16" hidden="1" x14ac:dyDescent="0.25"/>
    <row r="125" spans="1:16" hidden="1" x14ac:dyDescent="0.25"/>
    <row r="126" spans="1:16" hidden="1" x14ac:dyDescent="0.25"/>
    <row r="127" spans="1:16" hidden="1" x14ac:dyDescent="0.25"/>
    <row r="128" spans="1:16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</sheetData>
  <mergeCells count="223">
    <mergeCell ref="B34:N34"/>
    <mergeCell ref="B35:N35"/>
    <mergeCell ref="B36:N36"/>
    <mergeCell ref="B37:N37"/>
    <mergeCell ref="E13:H13"/>
    <mergeCell ref="J8:M8"/>
    <mergeCell ref="J9:L9"/>
    <mergeCell ref="J10:M10"/>
    <mergeCell ref="J1:L1"/>
    <mergeCell ref="J2:L2"/>
    <mergeCell ref="J3:L3"/>
    <mergeCell ref="J4:L4"/>
    <mergeCell ref="J5:L5"/>
    <mergeCell ref="J6:L6"/>
    <mergeCell ref="F11:G11"/>
    <mergeCell ref="D19:N19"/>
    <mergeCell ref="F21:G21"/>
    <mergeCell ref="L21:M21"/>
    <mergeCell ref="E22:F22"/>
    <mergeCell ref="J7:L7"/>
    <mergeCell ref="B24:N24"/>
    <mergeCell ref="B30:N31"/>
    <mergeCell ref="B26:N26"/>
    <mergeCell ref="B27:N27"/>
    <mergeCell ref="B28:N28"/>
    <mergeCell ref="O92:P92"/>
    <mergeCell ref="Q92:S92"/>
    <mergeCell ref="O93:P93"/>
    <mergeCell ref="Q93:S93"/>
    <mergeCell ref="O98:P98"/>
    <mergeCell ref="Q98:S98"/>
    <mergeCell ref="O94:P94"/>
    <mergeCell ref="Q94:S94"/>
    <mergeCell ref="O95:P95"/>
    <mergeCell ref="Q95:S95"/>
    <mergeCell ref="O96:P96"/>
    <mergeCell ref="Q96:S96"/>
    <mergeCell ref="O97:P97"/>
    <mergeCell ref="Q97:S97"/>
    <mergeCell ref="G69:H69"/>
    <mergeCell ref="I69:J69"/>
    <mergeCell ref="K69:L69"/>
    <mergeCell ref="M69:N69"/>
    <mergeCell ref="C70:N70"/>
    <mergeCell ref="M71:N71"/>
    <mergeCell ref="B76:B77"/>
    <mergeCell ref="C76:H76"/>
    <mergeCell ref="I76:N76"/>
    <mergeCell ref="A67:A68"/>
    <mergeCell ref="B67:B68"/>
    <mergeCell ref="C67:H67"/>
    <mergeCell ref="O89:P89"/>
    <mergeCell ref="Q89:S89"/>
    <mergeCell ref="O90:P90"/>
    <mergeCell ref="Q90:S90"/>
    <mergeCell ref="O91:P91"/>
    <mergeCell ref="Q91:S91"/>
    <mergeCell ref="I67:N67"/>
    <mergeCell ref="C68:D68"/>
    <mergeCell ref="E68:F68"/>
    <mergeCell ref="G68:H68"/>
    <mergeCell ref="I68:J68"/>
    <mergeCell ref="K68:L68"/>
    <mergeCell ref="A71:B71"/>
    <mergeCell ref="C71:D71"/>
    <mergeCell ref="E71:F71"/>
    <mergeCell ref="G71:H71"/>
    <mergeCell ref="I71:J71"/>
    <mergeCell ref="K71:L71"/>
    <mergeCell ref="M68:N68"/>
    <mergeCell ref="C69:D69"/>
    <mergeCell ref="E69:F69"/>
    <mergeCell ref="K77:L77"/>
    <mergeCell ref="M77:N77"/>
    <mergeCell ref="A72:B72"/>
    <mergeCell ref="C79:N79"/>
    <mergeCell ref="C80:D80"/>
    <mergeCell ref="E80:F80"/>
    <mergeCell ref="G80:H80"/>
    <mergeCell ref="I80:J80"/>
    <mergeCell ref="K80:L80"/>
    <mergeCell ref="M80:N80"/>
    <mergeCell ref="K72:L72"/>
    <mergeCell ref="C78:D78"/>
    <mergeCell ref="E78:F78"/>
    <mergeCell ref="G78:H78"/>
    <mergeCell ref="I78:J78"/>
    <mergeCell ref="K78:L78"/>
    <mergeCell ref="M78:N78"/>
    <mergeCell ref="M72:N72"/>
    <mergeCell ref="C73:D73"/>
    <mergeCell ref="E73:F73"/>
    <mergeCell ref="G73:H73"/>
    <mergeCell ref="I73:J73"/>
    <mergeCell ref="K73:L73"/>
    <mergeCell ref="M73:N73"/>
    <mergeCell ref="G84:I84"/>
    <mergeCell ref="J84:K84"/>
    <mergeCell ref="L84:N84"/>
    <mergeCell ref="C81:D81"/>
    <mergeCell ref="E81:F81"/>
    <mergeCell ref="G81:H81"/>
    <mergeCell ref="I81:J81"/>
    <mergeCell ref="K81:L81"/>
    <mergeCell ref="M81:N81"/>
    <mergeCell ref="B83:C83"/>
    <mergeCell ref="D83:F83"/>
    <mergeCell ref="G83:I83"/>
    <mergeCell ref="J83:K83"/>
    <mergeCell ref="L83:N83"/>
    <mergeCell ref="B84:C84"/>
    <mergeCell ref="D84:F84"/>
    <mergeCell ref="C77:D77"/>
    <mergeCell ref="E77:F77"/>
    <mergeCell ref="G77:H77"/>
    <mergeCell ref="I77:J77"/>
    <mergeCell ref="B95:C95"/>
    <mergeCell ref="D95:F95"/>
    <mergeCell ref="G95:I95"/>
    <mergeCell ref="J95:K95"/>
    <mergeCell ref="L95:N95"/>
    <mergeCell ref="D85:N85"/>
    <mergeCell ref="B86:C86"/>
    <mergeCell ref="D86:F86"/>
    <mergeCell ref="G86:I86"/>
    <mergeCell ref="J86:K86"/>
    <mergeCell ref="L86:N86"/>
    <mergeCell ref="B88:C88"/>
    <mergeCell ref="D88:F88"/>
    <mergeCell ref="G88:I88"/>
    <mergeCell ref="J88:K88"/>
    <mergeCell ref="L88:N88"/>
    <mergeCell ref="B85:C85"/>
    <mergeCell ref="G91:I91"/>
    <mergeCell ref="J91:K91"/>
    <mergeCell ref="L91:N91"/>
    <mergeCell ref="B96:C96"/>
    <mergeCell ref="D96:F96"/>
    <mergeCell ref="G96:I96"/>
    <mergeCell ref="J96:K96"/>
    <mergeCell ref="L96:N96"/>
    <mergeCell ref="B97:C97"/>
    <mergeCell ref="D97:F97"/>
    <mergeCell ref="G97:I97"/>
    <mergeCell ref="J97:K97"/>
    <mergeCell ref="L97:N97"/>
    <mergeCell ref="B98:C98"/>
    <mergeCell ref="D98:F98"/>
    <mergeCell ref="G98:I98"/>
    <mergeCell ref="J98:K98"/>
    <mergeCell ref="L98:N98"/>
    <mergeCell ref="J120:L120"/>
    <mergeCell ref="A121:C121"/>
    <mergeCell ref="A122:D122"/>
    <mergeCell ref="J123:L123"/>
    <mergeCell ref="A118:N118"/>
    <mergeCell ref="A119:D119"/>
    <mergeCell ref="B99:C99"/>
    <mergeCell ref="D99:F99"/>
    <mergeCell ref="G99:I99"/>
    <mergeCell ref="J99:K99"/>
    <mergeCell ref="L99:N99"/>
    <mergeCell ref="B100:C100"/>
    <mergeCell ref="D100:F100"/>
    <mergeCell ref="G100:I100"/>
    <mergeCell ref="J100:K100"/>
    <mergeCell ref="L100:N100"/>
    <mergeCell ref="C72:D72"/>
    <mergeCell ref="E72:F72"/>
    <mergeCell ref="G72:H72"/>
    <mergeCell ref="I72:J72"/>
    <mergeCell ref="L112:N112"/>
    <mergeCell ref="L113:N113"/>
    <mergeCell ref="L114:N114"/>
    <mergeCell ref="L115:N115"/>
    <mergeCell ref="A117:N117"/>
    <mergeCell ref="L106:N106"/>
    <mergeCell ref="L107:N107"/>
    <mergeCell ref="L108:N108"/>
    <mergeCell ref="L109:N109"/>
    <mergeCell ref="L110:N110"/>
    <mergeCell ref="L111:N111"/>
    <mergeCell ref="B101:C101"/>
    <mergeCell ref="D101:F101"/>
    <mergeCell ref="G101:I101"/>
    <mergeCell ref="J101:L101"/>
    <mergeCell ref="B104:B105"/>
    <mergeCell ref="C104:E104"/>
    <mergeCell ref="F104:H104"/>
    <mergeCell ref="I104:K104"/>
    <mergeCell ref="L104:N105"/>
    <mergeCell ref="B87:C87"/>
    <mergeCell ref="D87:F87"/>
    <mergeCell ref="G87:I87"/>
    <mergeCell ref="J87:K87"/>
    <mergeCell ref="L87:N87"/>
    <mergeCell ref="B90:C90"/>
    <mergeCell ref="D90:F90"/>
    <mergeCell ref="B89:C89"/>
    <mergeCell ref="D89:F89"/>
    <mergeCell ref="G89:I89"/>
    <mergeCell ref="J89:K89"/>
    <mergeCell ref="L89:N89"/>
    <mergeCell ref="G90:I90"/>
    <mergeCell ref="J90:K90"/>
    <mergeCell ref="L90:N90"/>
    <mergeCell ref="B91:C91"/>
    <mergeCell ref="D91:F91"/>
    <mergeCell ref="B94:C94"/>
    <mergeCell ref="D94:F94"/>
    <mergeCell ref="G94:I94"/>
    <mergeCell ref="J94:K94"/>
    <mergeCell ref="L94:N94"/>
    <mergeCell ref="B92:C92"/>
    <mergeCell ref="D92:F92"/>
    <mergeCell ref="G92:I92"/>
    <mergeCell ref="J92:K92"/>
    <mergeCell ref="L92:N92"/>
    <mergeCell ref="B93:C93"/>
    <mergeCell ref="D93:F93"/>
    <mergeCell ref="G93:I93"/>
    <mergeCell ref="J93:K93"/>
    <mergeCell ref="L93:N93"/>
  </mergeCells>
  <pageMargins left="0.11811023622047245" right="0.19685039370078741" top="0.31" bottom="0.15748031496062992" header="0.17" footer="0.18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3"/>
  <sheetViews>
    <sheetView workbookViewId="0">
      <selection activeCell="K1" sqref="K1:N10"/>
    </sheetView>
  </sheetViews>
  <sheetFormatPr defaultRowHeight="15" x14ac:dyDescent="0.25"/>
  <cols>
    <col min="1" max="1" width="5.28515625" customWidth="1"/>
    <col min="2" max="2" width="19.85546875" customWidth="1"/>
    <col min="3" max="3" width="14.42578125" customWidth="1"/>
    <col min="9" max="9" width="5.5703125" customWidth="1"/>
    <col min="11" max="11" width="14.85546875" customWidth="1"/>
  </cols>
  <sheetData>
    <row r="1" spans="2:14" ht="15" customHeight="1" x14ac:dyDescent="0.25">
      <c r="J1" s="56"/>
      <c r="K1" s="720" t="s">
        <v>106</v>
      </c>
      <c r="L1" s="720"/>
      <c r="M1" s="720"/>
      <c r="N1" s="612"/>
    </row>
    <row r="2" spans="2:14" ht="15" customHeight="1" x14ac:dyDescent="0.25">
      <c r="J2" s="56"/>
      <c r="K2" s="720" t="s">
        <v>107</v>
      </c>
      <c r="L2" s="720"/>
      <c r="M2" s="720"/>
      <c r="N2" s="612"/>
    </row>
    <row r="3" spans="2:14" ht="15" customHeight="1" x14ac:dyDescent="0.25">
      <c r="J3" s="56"/>
      <c r="K3" s="720" t="s">
        <v>108</v>
      </c>
      <c r="L3" s="720"/>
      <c r="M3" s="720"/>
      <c r="N3" s="612"/>
    </row>
    <row r="4" spans="2:14" ht="15" customHeight="1" x14ac:dyDescent="0.25">
      <c r="J4" s="56"/>
      <c r="K4" s="720" t="s">
        <v>139</v>
      </c>
      <c r="L4" s="720"/>
      <c r="M4" s="720"/>
      <c r="N4" s="612"/>
    </row>
    <row r="5" spans="2:14" ht="15" customHeight="1" x14ac:dyDescent="0.25">
      <c r="K5" s="720" t="s">
        <v>106</v>
      </c>
      <c r="L5" s="720"/>
      <c r="M5" s="720"/>
      <c r="N5" s="612"/>
    </row>
    <row r="6" spans="2:14" ht="15" customHeight="1" x14ac:dyDescent="0.25">
      <c r="K6" s="721" t="s">
        <v>109</v>
      </c>
      <c r="L6" s="721"/>
      <c r="M6" s="721"/>
      <c r="N6" s="612"/>
    </row>
    <row r="7" spans="2:14" ht="24" customHeight="1" x14ac:dyDescent="0.25">
      <c r="K7" s="726" t="s">
        <v>309</v>
      </c>
      <c r="L7" s="726"/>
      <c r="M7" s="726"/>
      <c r="N7" s="613"/>
    </row>
    <row r="8" spans="2:14" ht="15" customHeight="1" x14ac:dyDescent="0.25">
      <c r="K8" s="719" t="s">
        <v>431</v>
      </c>
      <c r="L8" s="719"/>
      <c r="M8" s="719"/>
      <c r="N8" s="719"/>
    </row>
    <row r="9" spans="2:14" ht="15" customHeight="1" x14ac:dyDescent="0.25">
      <c r="I9" s="56"/>
      <c r="J9" s="56"/>
      <c r="K9" s="720" t="s">
        <v>140</v>
      </c>
      <c r="L9" s="720"/>
      <c r="M9" s="720"/>
      <c r="N9" s="612"/>
    </row>
    <row r="10" spans="2:14" ht="15" customHeight="1" x14ac:dyDescent="0.25">
      <c r="I10" s="56"/>
      <c r="J10" s="56"/>
      <c r="K10" s="719" t="s">
        <v>442</v>
      </c>
      <c r="L10" s="719"/>
      <c r="M10" s="719"/>
      <c r="N10" s="719"/>
    </row>
    <row r="11" spans="2:14" ht="21" customHeight="1" x14ac:dyDescent="0.35">
      <c r="E11" s="7"/>
      <c r="F11" s="7"/>
      <c r="G11" s="7"/>
      <c r="H11" s="718"/>
      <c r="I11" s="718"/>
      <c r="J11" s="7"/>
      <c r="K11" s="7"/>
      <c r="L11" s="7"/>
    </row>
    <row r="12" spans="2:14" ht="81.75" customHeight="1" x14ac:dyDescent="0.35">
      <c r="D12" s="7"/>
      <c r="E12" s="718" t="s">
        <v>0</v>
      </c>
      <c r="F12" s="718"/>
      <c r="I12" s="113"/>
      <c r="J12" s="7"/>
      <c r="K12" s="7"/>
      <c r="L12" s="7"/>
    </row>
    <row r="13" spans="2:14" ht="21" x14ac:dyDescent="0.35">
      <c r="D13" s="115" t="s">
        <v>1</v>
      </c>
      <c r="E13" s="115"/>
      <c r="F13" s="115"/>
      <c r="G13" s="115"/>
      <c r="H13" s="115"/>
      <c r="I13" s="113"/>
      <c r="J13" s="7"/>
      <c r="K13" s="7"/>
      <c r="L13" s="7"/>
    </row>
    <row r="14" spans="2:14" ht="21" x14ac:dyDescent="0.35">
      <c r="D14" s="718" t="s">
        <v>334</v>
      </c>
      <c r="E14" s="718"/>
      <c r="F14" s="718"/>
      <c r="G14" s="718"/>
      <c r="H14" s="718"/>
      <c r="I14" s="115"/>
      <c r="J14" s="115"/>
      <c r="K14" s="115"/>
      <c r="L14" s="115"/>
    </row>
    <row r="15" spans="2:14" ht="21" x14ac:dyDescent="0.35">
      <c r="D15" s="27"/>
      <c r="E15" s="27"/>
      <c r="F15" s="27"/>
      <c r="G15" s="27"/>
      <c r="H15" s="27"/>
      <c r="I15" s="115"/>
      <c r="J15" s="115"/>
      <c r="K15" s="115"/>
      <c r="L15" s="115"/>
    </row>
    <row r="16" spans="2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9" ht="15.75" x14ac:dyDescent="0.25">
      <c r="A17" s="6" t="s">
        <v>2</v>
      </c>
      <c r="B17" s="35">
        <v>1000000</v>
      </c>
      <c r="C17" s="1"/>
      <c r="D17" s="68" t="s">
        <v>309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  <c r="P17" s="27"/>
      <c r="Q17" s="27"/>
    </row>
    <row r="18" spans="1:19" x14ac:dyDescent="0.25">
      <c r="A18" s="6"/>
      <c r="B18" s="5" t="s">
        <v>204</v>
      </c>
      <c r="D18" s="5" t="s">
        <v>205</v>
      </c>
    </row>
    <row r="19" spans="1:19" ht="15.75" x14ac:dyDescent="0.25">
      <c r="A19" s="6" t="s">
        <v>4</v>
      </c>
      <c r="B19" s="35">
        <v>1010000</v>
      </c>
      <c r="C19" s="1"/>
      <c r="D19" s="68" t="str">
        <f>D17</f>
        <v>Управління гуманітарної політики Нікопольської міської ради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7"/>
      <c r="P19" s="27"/>
      <c r="Q19" s="27"/>
    </row>
    <row r="20" spans="1:19" x14ac:dyDescent="0.25">
      <c r="A20" s="6"/>
      <c r="B20" t="s">
        <v>203</v>
      </c>
    </row>
    <row r="21" spans="1:19" ht="65.25" customHeight="1" x14ac:dyDescent="0.25">
      <c r="A21" s="6" t="s">
        <v>6</v>
      </c>
      <c r="B21" s="35">
        <v>1015051</v>
      </c>
      <c r="C21" s="200"/>
      <c r="D21" s="787" t="s">
        <v>384</v>
      </c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0"/>
      <c r="P21" s="69"/>
      <c r="Q21" s="69"/>
      <c r="R21" s="69"/>
      <c r="S21" s="69"/>
    </row>
    <row r="22" spans="1:19" ht="15.75" x14ac:dyDescent="0.25">
      <c r="B22" t="s">
        <v>202</v>
      </c>
      <c r="G22" s="23"/>
    </row>
    <row r="23" spans="1:19" ht="21" x14ac:dyDescent="0.35">
      <c r="A23" s="6" t="s">
        <v>13</v>
      </c>
      <c r="B23" s="6" t="s">
        <v>316</v>
      </c>
      <c r="F23" s="788">
        <f>L23+E24</f>
        <v>3195000</v>
      </c>
      <c r="G23" s="953"/>
      <c r="H23" t="s">
        <v>317</v>
      </c>
      <c r="L23" s="788">
        <f>2825000-50000+420000</f>
        <v>3195000</v>
      </c>
      <c r="M23" s="788"/>
      <c r="N23" t="s">
        <v>318</v>
      </c>
    </row>
    <row r="24" spans="1:19" ht="21" x14ac:dyDescent="0.35">
      <c r="B24" t="s">
        <v>319</v>
      </c>
      <c r="E24" s="788">
        <v>0</v>
      </c>
      <c r="F24" s="953"/>
      <c r="G24" t="s">
        <v>320</v>
      </c>
    </row>
    <row r="25" spans="1:19" ht="10.5" customHeight="1" x14ac:dyDescent="0.25"/>
    <row r="26" spans="1:19" ht="21" customHeight="1" x14ac:dyDescent="0.25">
      <c r="A26" s="6" t="s">
        <v>14</v>
      </c>
      <c r="B26" s="61" t="s">
        <v>18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"/>
      <c r="R26" s="6"/>
      <c r="S26" s="6"/>
    </row>
    <row r="27" spans="1:19" ht="96" customHeight="1" x14ac:dyDescent="0.25">
      <c r="A27" s="13"/>
      <c r="B27" s="727" t="s">
        <v>441</v>
      </c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20"/>
      <c r="P27" s="20"/>
      <c r="Q27" s="18"/>
      <c r="R27" s="15"/>
      <c r="S27" s="15"/>
    </row>
    <row r="28" spans="1:19" x14ac:dyDescent="0.25">
      <c r="A28" s="13"/>
      <c r="B28" s="610"/>
      <c r="C28" s="610"/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20"/>
      <c r="P28" s="20"/>
      <c r="Q28" s="18"/>
      <c r="R28" s="15"/>
      <c r="S28" s="15"/>
    </row>
    <row r="29" spans="1:19" x14ac:dyDescent="0.25">
      <c r="A29" s="6" t="s">
        <v>15</v>
      </c>
      <c r="B29" s="360" t="s">
        <v>432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20"/>
      <c r="P29" s="20"/>
      <c r="Q29" s="18"/>
      <c r="R29" s="15"/>
      <c r="S29" s="15"/>
    </row>
    <row r="30" spans="1:19" ht="30" x14ac:dyDescent="0.25">
      <c r="A30" s="617" t="s">
        <v>12</v>
      </c>
      <c r="B30" s="911" t="s">
        <v>435</v>
      </c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20"/>
      <c r="P30" s="20"/>
      <c r="Q30" s="18"/>
      <c r="R30" s="15"/>
      <c r="S30" s="15"/>
    </row>
    <row r="31" spans="1:19" ht="46.5" customHeight="1" x14ac:dyDescent="0.25">
      <c r="A31" s="614"/>
      <c r="B31" s="808" t="s">
        <v>385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10"/>
      <c r="O31" s="20"/>
      <c r="P31" s="20"/>
      <c r="Q31" s="18"/>
      <c r="R31" s="15"/>
      <c r="S31" s="15"/>
    </row>
    <row r="32" spans="1:19" x14ac:dyDescent="0.25">
      <c r="A32" s="614"/>
      <c r="B32" s="912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20"/>
      <c r="P32" s="20"/>
      <c r="Q32" s="18"/>
      <c r="R32" s="15"/>
      <c r="S32" s="15"/>
    </row>
    <row r="33" spans="1:19" x14ac:dyDescent="0.25">
      <c r="A33" s="13"/>
      <c r="B33" s="610"/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20"/>
      <c r="P33" s="20"/>
      <c r="Q33" s="18"/>
      <c r="R33" s="15"/>
      <c r="S33" s="15"/>
    </row>
    <row r="34" spans="1:19" ht="24.75" customHeight="1" x14ac:dyDescent="0.25">
      <c r="A34" s="6" t="s">
        <v>16</v>
      </c>
      <c r="B34" s="61" t="s">
        <v>19</v>
      </c>
      <c r="C34" s="61"/>
      <c r="D34" s="61"/>
      <c r="E34" s="66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"/>
      <c r="R34" s="6"/>
      <c r="S34" s="6"/>
    </row>
    <row r="35" spans="1:19" ht="72" customHeight="1" x14ac:dyDescent="0.25">
      <c r="A35" s="13"/>
      <c r="B35" s="955" t="s">
        <v>385</v>
      </c>
      <c r="C35" s="955"/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63"/>
      <c r="P35" s="63"/>
      <c r="Q35" s="14"/>
      <c r="R35" s="15"/>
      <c r="S35" s="15"/>
    </row>
    <row r="36" spans="1:19" ht="18" customHeight="1" x14ac:dyDescent="0.25">
      <c r="A36" s="13"/>
      <c r="B36" s="954"/>
      <c r="C36" s="954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  <c r="O36" s="64"/>
      <c r="P36" s="65"/>
      <c r="Q36" s="16"/>
      <c r="R36" s="15" t="s">
        <v>37</v>
      </c>
      <c r="S36" s="15"/>
    </row>
    <row r="37" spans="1:19" ht="15.75" x14ac:dyDescent="0.25">
      <c r="A37" s="253" t="s">
        <v>440</v>
      </c>
      <c r="B37" s="79"/>
      <c r="C37" s="63"/>
      <c r="D37" s="63"/>
      <c r="E37" s="63"/>
      <c r="F37" s="63"/>
      <c r="G37" s="63"/>
      <c r="H37" s="63"/>
      <c r="I37" s="63"/>
      <c r="J37" s="63"/>
      <c r="K37" s="63"/>
      <c r="L37" s="391"/>
      <c r="M37" s="391"/>
      <c r="N37" s="391"/>
      <c r="O37" s="64"/>
      <c r="P37" s="65"/>
      <c r="Q37" s="16"/>
      <c r="R37" s="15"/>
      <c r="S37" s="15"/>
    </row>
    <row r="38" spans="1:19" ht="15.75" x14ac:dyDescent="0.25">
      <c r="A38" s="13"/>
      <c r="B38" s="79"/>
      <c r="C38" s="63"/>
      <c r="D38" s="63"/>
      <c r="E38" s="63"/>
      <c r="F38" s="63"/>
      <c r="G38" s="63"/>
      <c r="H38" s="63"/>
      <c r="I38" s="63"/>
      <c r="J38" s="63"/>
      <c r="K38" s="63"/>
      <c r="L38" s="391"/>
      <c r="M38" s="391"/>
      <c r="N38" s="391"/>
      <c r="O38" s="64"/>
      <c r="P38" s="65"/>
      <c r="Q38" s="16"/>
      <c r="R38" s="15"/>
      <c r="S38" s="15"/>
    </row>
    <row r="39" spans="1:19" ht="29.25" x14ac:dyDescent="0.25">
      <c r="A39" s="622" t="s">
        <v>12</v>
      </c>
      <c r="B39" s="714" t="s">
        <v>323</v>
      </c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624"/>
      <c r="P39" s="65"/>
      <c r="Q39" s="16"/>
      <c r="R39" s="15"/>
      <c r="S39" s="15"/>
    </row>
    <row r="40" spans="1:19" ht="47.25" customHeight="1" x14ac:dyDescent="0.25">
      <c r="A40" s="623">
        <v>1</v>
      </c>
      <c r="B40" s="714" t="s">
        <v>230</v>
      </c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624"/>
      <c r="P40" s="65"/>
      <c r="Q40" s="16"/>
      <c r="R40" s="15"/>
      <c r="S40" s="15"/>
    </row>
    <row r="41" spans="1:19" ht="15.75" x14ac:dyDescent="0.25">
      <c r="A41" s="392"/>
      <c r="B41" s="393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64"/>
      <c r="P41" s="65"/>
      <c r="Q41" s="16"/>
      <c r="R41" s="15"/>
      <c r="S41" s="15"/>
    </row>
    <row r="42" spans="1:19" ht="15.75" x14ac:dyDescent="0.25">
      <c r="A42" s="13"/>
      <c r="B42" s="79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5"/>
      <c r="Q42" s="16"/>
      <c r="R42" s="15"/>
      <c r="S42" s="15"/>
    </row>
    <row r="43" spans="1:19" x14ac:dyDescent="0.25">
      <c r="A43" s="13"/>
      <c r="B43" s="8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  <c r="Q43" s="16"/>
      <c r="R43" s="15"/>
      <c r="S43" s="15"/>
    </row>
    <row r="44" spans="1:19" x14ac:dyDescent="0.25">
      <c r="A44" s="13"/>
      <c r="B44" s="8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16"/>
      <c r="R44" s="15"/>
      <c r="S44" s="15"/>
    </row>
    <row r="45" spans="1:19" x14ac:dyDescent="0.25">
      <c r="A45" s="13"/>
      <c r="B45" s="8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16"/>
      <c r="R45" s="15"/>
      <c r="S45" s="15"/>
    </row>
    <row r="46" spans="1:19" x14ac:dyDescent="0.25">
      <c r="A46" s="13"/>
      <c r="B46" s="8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16"/>
      <c r="R46" s="15"/>
      <c r="S46" s="15"/>
    </row>
    <row r="47" spans="1:19" x14ac:dyDescent="0.25">
      <c r="A47" s="13"/>
      <c r="B47" s="8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16"/>
      <c r="R47" s="15"/>
      <c r="S47" s="15"/>
    </row>
    <row r="48" spans="1:19" x14ac:dyDescent="0.25">
      <c r="A48" s="13"/>
      <c r="B48" s="8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16"/>
      <c r="R48" s="15"/>
      <c r="S48" s="15"/>
    </row>
    <row r="49" spans="1:19" x14ac:dyDescent="0.25">
      <c r="A49" s="13"/>
      <c r="B49" s="8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  <c r="Q49" s="16"/>
      <c r="R49" s="15"/>
      <c r="S49" s="15"/>
    </row>
    <row r="50" spans="1:19" x14ac:dyDescent="0.25">
      <c r="A50" s="13"/>
      <c r="B50" s="8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16"/>
      <c r="R50" s="15"/>
      <c r="S50" s="15"/>
    </row>
    <row r="51" spans="1:19" x14ac:dyDescent="0.25">
      <c r="A51" s="13"/>
      <c r="B51" s="8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16"/>
      <c r="R51" s="15"/>
      <c r="S51" s="15"/>
    </row>
    <row r="52" spans="1:19" x14ac:dyDescent="0.25">
      <c r="A52" s="13"/>
      <c r="B52" s="8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16"/>
      <c r="R52" s="15"/>
      <c r="S52" s="15"/>
    </row>
    <row r="53" spans="1:19" x14ac:dyDescent="0.25">
      <c r="A53" s="13"/>
      <c r="B53" s="8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16"/>
      <c r="R53" s="15"/>
      <c r="S53" s="15"/>
    </row>
    <row r="54" spans="1:19" x14ac:dyDescent="0.25">
      <c r="A54" s="13"/>
      <c r="B54" s="8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16"/>
      <c r="R54" s="15"/>
      <c r="S54" s="15"/>
    </row>
    <row r="55" spans="1:19" x14ac:dyDescent="0.25">
      <c r="A55" s="13"/>
      <c r="B55" s="8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16"/>
      <c r="R55" s="15"/>
      <c r="S55" s="15"/>
    </row>
    <row r="56" spans="1:19" x14ac:dyDescent="0.25">
      <c r="A56" s="13"/>
      <c r="B56" s="8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16"/>
      <c r="R56" s="15"/>
      <c r="S56" s="15"/>
    </row>
    <row r="57" spans="1:19" x14ac:dyDescent="0.25">
      <c r="A57" s="13"/>
      <c r="B57" s="8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16"/>
      <c r="R57" s="15"/>
      <c r="S57" s="15"/>
    </row>
    <row r="58" spans="1:19" x14ac:dyDescent="0.25">
      <c r="A58" s="13"/>
      <c r="B58" s="8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  <c r="Q58" s="16"/>
      <c r="R58" s="15"/>
      <c r="S58" s="15"/>
    </row>
    <row r="59" spans="1:19" x14ac:dyDescent="0.25">
      <c r="A59" s="13"/>
      <c r="B59" s="8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  <c r="Q59" s="16"/>
      <c r="R59" s="15"/>
      <c r="S59" s="15"/>
    </row>
    <row r="60" spans="1:19" x14ac:dyDescent="0.25">
      <c r="A60" s="13"/>
      <c r="B60" s="8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/>
      <c r="Q60" s="16"/>
      <c r="R60" s="15"/>
      <c r="S60" s="15"/>
    </row>
    <row r="61" spans="1:19" x14ac:dyDescent="0.25">
      <c r="A61" s="13"/>
      <c r="B61" s="8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5"/>
      <c r="Q61" s="16"/>
      <c r="R61" s="15"/>
      <c r="S61" s="15"/>
    </row>
    <row r="62" spans="1:19" x14ac:dyDescent="0.25">
      <c r="A62" s="13"/>
      <c r="B62" s="8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16"/>
      <c r="R62" s="15"/>
      <c r="S62" s="15"/>
    </row>
    <row r="63" spans="1:19" x14ac:dyDescent="0.25">
      <c r="A63" s="13"/>
      <c r="B63" s="8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5"/>
      <c r="Q63" s="16"/>
      <c r="R63" s="15"/>
      <c r="S63" s="15"/>
    </row>
  </sheetData>
  <mergeCells count="25">
    <mergeCell ref="K6:M6"/>
    <mergeCell ref="K7:M7"/>
    <mergeCell ref="K8:N8"/>
    <mergeCell ref="K9:M9"/>
    <mergeCell ref="K10:N10"/>
    <mergeCell ref="K1:M1"/>
    <mergeCell ref="K2:M2"/>
    <mergeCell ref="K3:M3"/>
    <mergeCell ref="K4:M4"/>
    <mergeCell ref="K5:M5"/>
    <mergeCell ref="B39:N39"/>
    <mergeCell ref="B40:N40"/>
    <mergeCell ref="E24:F24"/>
    <mergeCell ref="B27:N27"/>
    <mergeCell ref="H11:I11"/>
    <mergeCell ref="F23:G23"/>
    <mergeCell ref="L23:M23"/>
    <mergeCell ref="D21:N21"/>
    <mergeCell ref="B30:N30"/>
    <mergeCell ref="B31:N31"/>
    <mergeCell ref="B32:N32"/>
    <mergeCell ref="E12:F12"/>
    <mergeCell ref="D14:H14"/>
    <mergeCell ref="B36:N36"/>
    <mergeCell ref="B35:N35"/>
  </mergeCells>
  <pageMargins left="0.11811023622047245" right="0.19685039370078741" top="0.15748031496062992" bottom="0.15748031496062992" header="0.17" footer="0.18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2"/>
  <sheetViews>
    <sheetView zoomScale="120" zoomScaleNormal="120" workbookViewId="0">
      <selection sqref="A1:K182"/>
    </sheetView>
  </sheetViews>
  <sheetFormatPr defaultRowHeight="15" x14ac:dyDescent="0.25"/>
  <cols>
    <col min="1" max="1" width="4.140625" customWidth="1"/>
    <col min="2" max="2" width="14" hidden="1" customWidth="1"/>
    <col min="3" max="3" width="10.7109375" customWidth="1"/>
    <col min="4" max="4" width="9.7109375" customWidth="1"/>
    <col min="5" max="5" width="9.28515625" customWidth="1"/>
    <col min="7" max="7" width="12.42578125" customWidth="1"/>
    <col min="8" max="8" width="6.85546875" customWidth="1"/>
    <col min="9" max="9" width="11.42578125" customWidth="1"/>
    <col min="10" max="10" width="10.28515625" customWidth="1"/>
    <col min="11" max="11" width="11.28515625" customWidth="1"/>
    <col min="14" max="14" width="27.28515625" style="81" customWidth="1"/>
    <col min="15" max="15" width="12.140625" customWidth="1"/>
  </cols>
  <sheetData>
    <row r="1" spans="1:15" x14ac:dyDescent="0.25">
      <c r="A1" t="s">
        <v>25</v>
      </c>
      <c r="C1" t="s">
        <v>324</v>
      </c>
    </row>
    <row r="2" spans="1:15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</row>
    <row r="3" spans="1:15" ht="24" customHeight="1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</row>
    <row r="4" spans="1:15" ht="13.5" customHeight="1" x14ac:dyDescent="0.25">
      <c r="A4" s="371">
        <v>1</v>
      </c>
      <c r="B4" s="762">
        <v>2</v>
      </c>
      <c r="C4" s="770"/>
      <c r="D4" s="770"/>
      <c r="E4" s="770"/>
      <c r="F4" s="763"/>
      <c r="G4" s="379">
        <v>3</v>
      </c>
      <c r="H4" s="371">
        <v>4</v>
      </c>
      <c r="I4" s="371">
        <v>5</v>
      </c>
      <c r="J4" s="762">
        <v>6</v>
      </c>
      <c r="K4" s="763"/>
    </row>
    <row r="5" spans="1:15" ht="45.75" customHeight="1" x14ac:dyDescent="0.25">
      <c r="A5" s="371"/>
      <c r="B5" s="378">
        <v>1015051</v>
      </c>
      <c r="C5" s="961" t="s">
        <v>387</v>
      </c>
      <c r="D5" s="962"/>
      <c r="E5" s="962"/>
      <c r="F5" s="963"/>
      <c r="G5" s="490">
        <f>J32</f>
        <v>3195000</v>
      </c>
      <c r="H5" s="490">
        <v>0</v>
      </c>
      <c r="I5" s="490">
        <v>0</v>
      </c>
      <c r="J5" s="960">
        <f>J32</f>
        <v>3195000</v>
      </c>
      <c r="K5" s="960"/>
    </row>
    <row r="6" spans="1:15" ht="31.5" hidden="1" customHeight="1" x14ac:dyDescent="0.25">
      <c r="A6" s="2"/>
      <c r="B6" s="2"/>
      <c r="C6" s="394" t="s">
        <v>233</v>
      </c>
      <c r="E6" s="395"/>
      <c r="F6" s="395"/>
      <c r="G6" s="490"/>
      <c r="H6" s="490"/>
      <c r="I6" s="490"/>
      <c r="J6" s="491">
        <f t="shared" ref="J6" si="0">SUM(J7:J28)</f>
        <v>0</v>
      </c>
      <c r="K6" s="492"/>
      <c r="M6" s="441" t="s">
        <v>342</v>
      </c>
      <c r="N6" s="446" t="s">
        <v>343</v>
      </c>
      <c r="O6" s="442" t="s">
        <v>344</v>
      </c>
    </row>
    <row r="7" spans="1:15" ht="15" hidden="1" customHeight="1" x14ac:dyDescent="0.25">
      <c r="A7" s="170">
        <v>1</v>
      </c>
      <c r="B7" s="126"/>
      <c r="C7" s="126"/>
      <c r="D7" s="164" t="s">
        <v>144</v>
      </c>
      <c r="E7" s="164"/>
      <c r="F7" s="164"/>
      <c r="G7" s="490"/>
      <c r="H7" s="493"/>
      <c r="I7" s="494">
        <v>75000</v>
      </c>
      <c r="J7" s="964">
        <v>0</v>
      </c>
      <c r="K7" s="965"/>
      <c r="M7" s="443">
        <v>1</v>
      </c>
      <c r="N7" s="166" t="s">
        <v>144</v>
      </c>
      <c r="O7" s="444">
        <v>75000</v>
      </c>
    </row>
    <row r="8" spans="1:15" ht="15" hidden="1" customHeight="1" x14ac:dyDescent="0.25">
      <c r="A8" s="170">
        <v>2</v>
      </c>
      <c r="B8" s="168"/>
      <c r="C8" s="168"/>
      <c r="D8" s="166" t="s">
        <v>145</v>
      </c>
      <c r="E8" s="163"/>
      <c r="F8" s="163"/>
      <c r="G8" s="490"/>
      <c r="H8" s="493"/>
      <c r="I8" s="494">
        <v>100000</v>
      </c>
      <c r="J8" s="964">
        <v>0</v>
      </c>
      <c r="K8" s="965"/>
      <c r="M8" s="443">
        <v>2</v>
      </c>
      <c r="N8" s="166" t="s">
        <v>145</v>
      </c>
      <c r="O8" s="444">
        <v>100000</v>
      </c>
    </row>
    <row r="9" spans="1:15" ht="15" hidden="1" customHeight="1" x14ac:dyDescent="0.25">
      <c r="A9" s="170">
        <v>3</v>
      </c>
      <c r="B9" s="168"/>
      <c r="C9" s="168"/>
      <c r="D9" s="164" t="s">
        <v>146</v>
      </c>
      <c r="E9" s="164"/>
      <c r="F9" s="164"/>
      <c r="G9" s="490"/>
      <c r="H9" s="493"/>
      <c r="I9" s="494">
        <v>100000</v>
      </c>
      <c r="J9" s="964">
        <v>0</v>
      </c>
      <c r="K9" s="965"/>
      <c r="M9" s="443">
        <v>3</v>
      </c>
      <c r="N9" s="447" t="s">
        <v>146</v>
      </c>
      <c r="O9" s="444">
        <v>100000</v>
      </c>
    </row>
    <row r="10" spans="1:15" ht="15" hidden="1" customHeight="1" x14ac:dyDescent="0.25">
      <c r="A10" s="170">
        <v>4</v>
      </c>
      <c r="B10" s="168"/>
      <c r="C10" s="168"/>
      <c r="D10" s="163" t="s">
        <v>147</v>
      </c>
      <c r="E10" s="163"/>
      <c r="F10" s="163"/>
      <c r="G10" s="490"/>
      <c r="H10" s="493"/>
      <c r="I10" s="494">
        <v>50000</v>
      </c>
      <c r="J10" s="964">
        <v>0</v>
      </c>
      <c r="K10" s="965"/>
      <c r="M10" s="443">
        <v>4</v>
      </c>
      <c r="N10" s="166" t="s">
        <v>147</v>
      </c>
      <c r="O10" s="444">
        <v>50000</v>
      </c>
    </row>
    <row r="11" spans="1:15" ht="15" hidden="1" customHeight="1" x14ac:dyDescent="0.25">
      <c r="A11" s="170">
        <v>5</v>
      </c>
      <c r="B11" s="168"/>
      <c r="C11" s="168"/>
      <c r="D11" s="164" t="s">
        <v>148</v>
      </c>
      <c r="E11" s="164"/>
      <c r="F11" s="164"/>
      <c r="G11" s="490"/>
      <c r="H11" s="493"/>
      <c r="I11" s="494">
        <v>90000</v>
      </c>
      <c r="J11" s="964">
        <v>0</v>
      </c>
      <c r="K11" s="965"/>
      <c r="M11" s="443">
        <v>5</v>
      </c>
      <c r="N11" s="166" t="s">
        <v>148</v>
      </c>
      <c r="O11" s="444">
        <v>90000</v>
      </c>
    </row>
    <row r="12" spans="1:15" ht="15" hidden="1" customHeight="1" x14ac:dyDescent="0.25">
      <c r="A12" s="170">
        <v>6</v>
      </c>
      <c r="B12" s="168"/>
      <c r="C12" s="168"/>
      <c r="D12" s="163" t="s">
        <v>149</v>
      </c>
      <c r="E12" s="163"/>
      <c r="F12" s="163"/>
      <c r="G12" s="490"/>
      <c r="H12" s="493"/>
      <c r="I12" s="494">
        <v>100000</v>
      </c>
      <c r="J12" s="964">
        <v>0</v>
      </c>
      <c r="K12" s="965"/>
      <c r="M12" s="443">
        <v>6</v>
      </c>
      <c r="N12" s="166" t="s">
        <v>149</v>
      </c>
      <c r="O12" s="444">
        <v>100000</v>
      </c>
    </row>
    <row r="13" spans="1:15" ht="15" hidden="1" customHeight="1" x14ac:dyDescent="0.25">
      <c r="A13" s="170">
        <v>7</v>
      </c>
      <c r="B13" s="168"/>
      <c r="C13" s="168"/>
      <c r="D13" s="172" t="s">
        <v>150</v>
      </c>
      <c r="E13" s="172"/>
      <c r="F13" s="172"/>
      <c r="G13" s="490"/>
      <c r="H13" s="493"/>
      <c r="I13" s="494">
        <v>100000</v>
      </c>
      <c r="J13" s="964">
        <v>0</v>
      </c>
      <c r="K13" s="965"/>
      <c r="M13" s="443">
        <v>7</v>
      </c>
      <c r="N13" s="166" t="s">
        <v>150</v>
      </c>
      <c r="O13" s="444">
        <v>100000</v>
      </c>
    </row>
    <row r="14" spans="1:15" ht="15" hidden="1" customHeight="1" x14ac:dyDescent="0.25">
      <c r="A14" s="170">
        <v>8</v>
      </c>
      <c r="B14" s="168"/>
      <c r="C14" s="171"/>
      <c r="D14" s="455" t="s">
        <v>151</v>
      </c>
      <c r="E14" s="456"/>
      <c r="F14" s="456"/>
      <c r="G14" s="490"/>
      <c r="H14" s="493"/>
      <c r="I14" s="494">
        <v>0</v>
      </c>
      <c r="J14" s="964">
        <v>0</v>
      </c>
      <c r="K14" s="965"/>
      <c r="M14" s="443">
        <v>8</v>
      </c>
      <c r="N14" s="421" t="s">
        <v>151</v>
      </c>
      <c r="O14" s="444">
        <v>0</v>
      </c>
    </row>
    <row r="15" spans="1:15" ht="15" hidden="1" customHeight="1" x14ac:dyDescent="0.25">
      <c r="A15" s="170">
        <v>9</v>
      </c>
      <c r="B15" s="168"/>
      <c r="C15" s="171"/>
      <c r="D15" s="455" t="s">
        <v>152</v>
      </c>
      <c r="E15" s="456"/>
      <c r="F15" s="456"/>
      <c r="G15" s="490"/>
      <c r="H15" s="493"/>
      <c r="I15" s="494">
        <v>50000</v>
      </c>
      <c r="J15" s="964">
        <v>0</v>
      </c>
      <c r="K15" s="965"/>
      <c r="M15" s="443">
        <v>9</v>
      </c>
      <c r="N15" s="421" t="s">
        <v>152</v>
      </c>
      <c r="O15" s="444">
        <v>50000</v>
      </c>
    </row>
    <row r="16" spans="1:15" ht="15" hidden="1" customHeight="1" x14ac:dyDescent="0.25">
      <c r="A16" s="170">
        <v>10</v>
      </c>
      <c r="B16" s="168"/>
      <c r="C16" s="171"/>
      <c r="D16" s="415" t="s">
        <v>155</v>
      </c>
      <c r="E16" s="416"/>
      <c r="F16" s="416"/>
      <c r="G16" s="490"/>
      <c r="H16" s="493"/>
      <c r="I16" s="494">
        <v>50000</v>
      </c>
      <c r="J16" s="964">
        <v>0</v>
      </c>
      <c r="K16" s="965"/>
      <c r="M16" s="443">
        <v>10</v>
      </c>
      <c r="N16" s="448" t="s">
        <v>155</v>
      </c>
      <c r="O16" s="444">
        <v>50000</v>
      </c>
    </row>
    <row r="17" spans="1:15" ht="15" hidden="1" customHeight="1" x14ac:dyDescent="0.25">
      <c r="A17" s="170">
        <v>11</v>
      </c>
      <c r="B17" s="168"/>
      <c r="C17" s="171"/>
      <c r="D17" s="455" t="s">
        <v>281</v>
      </c>
      <c r="E17" s="456"/>
      <c r="F17" s="456"/>
      <c r="G17" s="490"/>
      <c r="H17" s="493"/>
      <c r="I17" s="494">
        <v>50000</v>
      </c>
      <c r="J17" s="964">
        <v>0</v>
      </c>
      <c r="K17" s="965"/>
      <c r="M17" s="443">
        <v>11</v>
      </c>
      <c r="N17" s="421" t="s">
        <v>281</v>
      </c>
      <c r="O17" s="444">
        <v>50000</v>
      </c>
    </row>
    <row r="18" spans="1:15" ht="15" hidden="1" customHeight="1" x14ac:dyDescent="0.25">
      <c r="A18" s="170">
        <v>12</v>
      </c>
      <c r="B18" s="168"/>
      <c r="C18" s="171"/>
      <c r="D18" s="455" t="s">
        <v>154</v>
      </c>
      <c r="E18" s="456"/>
      <c r="F18" s="456"/>
      <c r="G18" s="490"/>
      <c r="H18" s="493"/>
      <c r="I18" s="494">
        <v>0</v>
      </c>
      <c r="J18" s="964">
        <v>0</v>
      </c>
      <c r="K18" s="965"/>
      <c r="M18" s="443">
        <v>12</v>
      </c>
      <c r="N18" s="421" t="s">
        <v>154</v>
      </c>
      <c r="O18" s="444">
        <v>0</v>
      </c>
    </row>
    <row r="19" spans="1:15" ht="18.75" hidden="1" customHeight="1" x14ac:dyDescent="0.25">
      <c r="A19" s="170">
        <v>13</v>
      </c>
      <c r="B19" s="168"/>
      <c r="C19" s="171"/>
      <c r="D19" s="201" t="s">
        <v>231</v>
      </c>
      <c r="E19" s="202"/>
      <c r="F19" s="202"/>
      <c r="G19" s="490"/>
      <c r="H19" s="493"/>
      <c r="I19" s="494">
        <v>0</v>
      </c>
      <c r="J19" s="495"/>
      <c r="K19" s="492"/>
      <c r="M19" s="443">
        <v>13</v>
      </c>
      <c r="N19" s="448" t="s">
        <v>231</v>
      </c>
      <c r="O19" s="444">
        <v>0</v>
      </c>
    </row>
    <row r="20" spans="1:15" ht="15" hidden="1" customHeight="1" x14ac:dyDescent="0.25">
      <c r="A20" s="170">
        <v>14</v>
      </c>
      <c r="B20" s="168"/>
      <c r="C20" s="171"/>
      <c r="D20" s="339" t="s">
        <v>282</v>
      </c>
      <c r="E20" s="202"/>
      <c r="F20" s="202"/>
      <c r="G20" s="490"/>
      <c r="H20" s="493"/>
      <c r="I20" s="494">
        <v>0</v>
      </c>
      <c r="J20" s="495"/>
      <c r="K20" s="492"/>
      <c r="M20" s="443">
        <v>14</v>
      </c>
      <c r="N20" s="449" t="s">
        <v>282</v>
      </c>
      <c r="O20" s="444">
        <v>0</v>
      </c>
    </row>
    <row r="21" spans="1:15" ht="23.25" hidden="1" customHeight="1" x14ac:dyDescent="0.25">
      <c r="A21" s="170">
        <v>15</v>
      </c>
      <c r="B21" s="168"/>
      <c r="C21" s="171"/>
      <c r="D21" s="455" t="s">
        <v>352</v>
      </c>
      <c r="E21" s="456"/>
      <c r="F21" s="202"/>
      <c r="G21" s="490"/>
      <c r="H21" s="493"/>
      <c r="I21" s="494">
        <v>50000</v>
      </c>
      <c r="J21" s="495"/>
      <c r="K21" s="492"/>
      <c r="M21" s="443">
        <v>15</v>
      </c>
      <c r="N21" s="448" t="s">
        <v>345</v>
      </c>
      <c r="O21" s="444">
        <v>50000</v>
      </c>
    </row>
    <row r="22" spans="1:15" ht="15" hidden="1" customHeight="1" x14ac:dyDescent="0.25">
      <c r="A22" s="170">
        <v>16</v>
      </c>
      <c r="B22" s="168"/>
      <c r="C22" s="171"/>
      <c r="D22" s="201" t="s">
        <v>284</v>
      </c>
      <c r="E22" s="202"/>
      <c r="F22" s="202"/>
      <c r="G22" s="490"/>
      <c r="H22" s="493"/>
      <c r="I22" s="494">
        <v>50000</v>
      </c>
      <c r="J22" s="495"/>
      <c r="K22" s="492"/>
      <c r="M22" s="443">
        <v>16</v>
      </c>
      <c r="N22" s="448" t="s">
        <v>284</v>
      </c>
      <c r="O22" s="444">
        <v>50000</v>
      </c>
    </row>
    <row r="23" spans="1:15" ht="15" hidden="1" customHeight="1" x14ac:dyDescent="0.25">
      <c r="A23" s="170">
        <v>17</v>
      </c>
      <c r="B23" s="168"/>
      <c r="C23" s="171"/>
      <c r="D23" s="339" t="s">
        <v>285</v>
      </c>
      <c r="E23" s="202"/>
      <c r="F23" s="202"/>
      <c r="G23" s="490"/>
      <c r="H23" s="493"/>
      <c r="I23" s="494">
        <v>30000</v>
      </c>
      <c r="J23" s="495"/>
      <c r="K23" s="492"/>
      <c r="M23" s="443">
        <v>17</v>
      </c>
      <c r="N23" s="449" t="s">
        <v>285</v>
      </c>
      <c r="O23" s="444">
        <v>30000</v>
      </c>
    </row>
    <row r="24" spans="1:15" ht="15" hidden="1" customHeight="1" x14ac:dyDescent="0.25">
      <c r="A24" s="170">
        <v>18</v>
      </c>
      <c r="B24" s="168"/>
      <c r="C24" s="171"/>
      <c r="D24" s="340" t="s">
        <v>286</v>
      </c>
      <c r="E24" s="202"/>
      <c r="F24" s="202"/>
      <c r="G24" s="490"/>
      <c r="H24" s="493"/>
      <c r="I24" s="494">
        <v>30000</v>
      </c>
      <c r="J24" s="495"/>
      <c r="K24" s="492"/>
      <c r="M24" s="443">
        <v>18</v>
      </c>
      <c r="N24" s="449" t="s">
        <v>286</v>
      </c>
      <c r="O24" s="444">
        <v>30000</v>
      </c>
    </row>
    <row r="25" spans="1:15" ht="15" hidden="1" customHeight="1" x14ac:dyDescent="0.25">
      <c r="A25" s="170">
        <v>19</v>
      </c>
      <c r="B25" s="168"/>
      <c r="C25" s="171"/>
      <c r="D25" s="340" t="s">
        <v>287</v>
      </c>
      <c r="E25" s="202"/>
      <c r="F25" s="202"/>
      <c r="G25" s="490"/>
      <c r="H25" s="493"/>
      <c r="I25" s="494">
        <v>50000</v>
      </c>
      <c r="J25" s="495"/>
      <c r="K25" s="492"/>
      <c r="M25" s="443">
        <v>19</v>
      </c>
      <c r="N25" s="449" t="s">
        <v>287</v>
      </c>
      <c r="O25" s="444">
        <v>50000</v>
      </c>
    </row>
    <row r="26" spans="1:15" ht="15" hidden="1" customHeight="1" x14ac:dyDescent="0.25">
      <c r="A26" s="170">
        <v>20</v>
      </c>
      <c r="B26" s="168"/>
      <c r="C26" s="171"/>
      <c r="D26" s="340" t="s">
        <v>288</v>
      </c>
      <c r="E26" s="202"/>
      <c r="F26" s="202"/>
      <c r="G26" s="490"/>
      <c r="H26" s="493"/>
      <c r="I26" s="494">
        <v>20000</v>
      </c>
      <c r="J26" s="495"/>
      <c r="K26" s="492"/>
      <c r="M26" s="443">
        <v>20</v>
      </c>
      <c r="N26" s="449" t="s">
        <v>346</v>
      </c>
      <c r="O26" s="444">
        <v>20000</v>
      </c>
    </row>
    <row r="27" spans="1:15" ht="15" hidden="1" customHeight="1" x14ac:dyDescent="0.25">
      <c r="A27" s="170">
        <v>21</v>
      </c>
      <c r="B27" s="168"/>
      <c r="C27" s="171"/>
      <c r="D27" s="340" t="s">
        <v>289</v>
      </c>
      <c r="E27" s="202"/>
      <c r="F27" s="202"/>
      <c r="G27" s="490"/>
      <c r="H27" s="493"/>
      <c r="I27" s="494">
        <v>0</v>
      </c>
      <c r="J27" s="495"/>
      <c r="K27" s="492"/>
      <c r="M27" s="443">
        <v>21</v>
      </c>
      <c r="N27" s="449" t="s">
        <v>289</v>
      </c>
      <c r="O27" s="444">
        <v>0</v>
      </c>
    </row>
    <row r="28" spans="1:15" ht="15.75" hidden="1" customHeight="1" x14ac:dyDescent="0.25">
      <c r="A28" s="170">
        <v>22</v>
      </c>
      <c r="B28" s="168"/>
      <c r="C28" s="171"/>
      <c r="D28" s="340" t="s">
        <v>290</v>
      </c>
      <c r="E28" s="202"/>
      <c r="F28" s="202"/>
      <c r="G28" s="490"/>
      <c r="H28" s="493"/>
      <c r="I28" s="494">
        <v>630000</v>
      </c>
      <c r="J28" s="964">
        <v>0</v>
      </c>
      <c r="K28" s="965"/>
      <c r="M28" s="443">
        <v>22</v>
      </c>
      <c r="N28" s="449" t="s">
        <v>290</v>
      </c>
      <c r="O28" s="444">
        <v>630000</v>
      </c>
    </row>
    <row r="29" spans="1:15" ht="15.75" hidden="1" customHeight="1" x14ac:dyDescent="0.25">
      <c r="A29" s="170">
        <v>23</v>
      </c>
      <c r="B29" s="171"/>
      <c r="C29" s="451"/>
      <c r="D29" s="449" t="s">
        <v>349</v>
      </c>
      <c r="E29" s="444"/>
      <c r="F29" s="202"/>
      <c r="G29" s="490"/>
      <c r="H29" s="496"/>
      <c r="I29" s="497">
        <v>1420000</v>
      </c>
      <c r="J29" s="495"/>
      <c r="K29" s="492"/>
      <c r="M29" s="443"/>
      <c r="N29" s="449"/>
      <c r="O29" s="444"/>
    </row>
    <row r="30" spans="1:15" ht="15.75" hidden="1" customHeight="1" x14ac:dyDescent="0.25">
      <c r="A30" s="170">
        <v>24</v>
      </c>
      <c r="B30" s="171"/>
      <c r="C30" s="451"/>
      <c r="D30" s="452" t="s">
        <v>350</v>
      </c>
      <c r="E30" s="457"/>
      <c r="F30" s="457"/>
      <c r="G30" s="498"/>
      <c r="H30" s="496"/>
      <c r="I30" s="497">
        <v>100000</v>
      </c>
      <c r="J30" s="495"/>
      <c r="K30" s="492"/>
      <c r="M30" s="443"/>
      <c r="N30" s="449"/>
      <c r="O30" s="444"/>
    </row>
    <row r="31" spans="1:15" ht="15.75" hidden="1" customHeight="1" x14ac:dyDescent="0.25">
      <c r="A31" s="170">
        <v>25</v>
      </c>
      <c r="B31" s="171"/>
      <c r="C31" s="451"/>
      <c r="D31" s="452" t="s">
        <v>351</v>
      </c>
      <c r="E31" s="457"/>
      <c r="F31" s="457"/>
      <c r="G31" s="498"/>
      <c r="H31" s="496"/>
      <c r="I31" s="497">
        <v>50000</v>
      </c>
      <c r="J31" s="495"/>
      <c r="K31" s="492"/>
      <c r="M31" s="443"/>
      <c r="N31" s="449"/>
      <c r="O31" s="444"/>
    </row>
    <row r="32" spans="1:15" ht="16.5" x14ac:dyDescent="0.25">
      <c r="A32" s="11"/>
      <c r="B32" s="774" t="s">
        <v>57</v>
      </c>
      <c r="C32" s="775"/>
      <c r="D32" s="775"/>
      <c r="E32" s="775"/>
      <c r="F32" s="775"/>
      <c r="G32" s="490">
        <f>G5</f>
        <v>3195000</v>
      </c>
      <c r="H32" s="492">
        <f>H28</f>
        <v>0</v>
      </c>
      <c r="I32" s="489">
        <v>0</v>
      </c>
      <c r="J32" s="964">
        <f>SUM(I7:I31)</f>
        <v>3195000</v>
      </c>
      <c r="K32" s="965"/>
      <c r="M32" s="443">
        <v>23</v>
      </c>
      <c r="N32" s="449" t="s">
        <v>347</v>
      </c>
      <c r="O32" s="444"/>
    </row>
    <row r="33" spans="1:15" ht="19.5" customHeight="1" x14ac:dyDescent="0.25">
      <c r="A33" t="s">
        <v>26</v>
      </c>
      <c r="C33" s="81" t="s">
        <v>328</v>
      </c>
      <c r="I33" s="27"/>
      <c r="J33" s="27"/>
      <c r="K33" s="27"/>
      <c r="M33" s="443">
        <v>24</v>
      </c>
      <c r="N33" s="449" t="s">
        <v>348</v>
      </c>
      <c r="O33" s="444"/>
    </row>
    <row r="34" spans="1:15" ht="16.5" x14ac:dyDescent="0.25">
      <c r="E34" s="29"/>
      <c r="F34" s="29"/>
      <c r="I34" s="29"/>
      <c r="J34" s="83" t="s">
        <v>335</v>
      </c>
      <c r="K34" s="29"/>
      <c r="M34" s="443">
        <v>25</v>
      </c>
      <c r="N34" s="449" t="s">
        <v>349</v>
      </c>
      <c r="O34" s="444">
        <f>1000000+420000</f>
        <v>1420000</v>
      </c>
    </row>
    <row r="35" spans="1:15" ht="49.5" customHeight="1" x14ac:dyDescent="0.25">
      <c r="A35" s="757" t="s">
        <v>329</v>
      </c>
      <c r="B35" s="757"/>
      <c r="C35" s="757"/>
      <c r="D35" s="757"/>
      <c r="E35" s="757"/>
      <c r="F35" s="757"/>
      <c r="G35" s="207" t="s">
        <v>21</v>
      </c>
      <c r="H35" s="757" t="s">
        <v>22</v>
      </c>
      <c r="I35" s="757"/>
      <c r="J35" s="208" t="s">
        <v>57</v>
      </c>
      <c r="K35" s="29"/>
      <c r="M35" s="443">
        <v>26</v>
      </c>
      <c r="N35" s="448" t="s">
        <v>350</v>
      </c>
      <c r="O35" s="444">
        <v>100000</v>
      </c>
    </row>
    <row r="36" spans="1:15" ht="16.5" x14ac:dyDescent="0.25">
      <c r="A36" s="637">
        <v>1</v>
      </c>
      <c r="B36" s="637"/>
      <c r="C36" s="637"/>
      <c r="D36" s="637"/>
      <c r="E36" s="637"/>
      <c r="F36" s="637"/>
      <c r="G36" s="385">
        <v>3</v>
      </c>
      <c r="H36" s="667">
        <v>4</v>
      </c>
      <c r="I36" s="667"/>
      <c r="J36" s="385">
        <v>5</v>
      </c>
      <c r="K36" s="29"/>
      <c r="M36" s="443">
        <v>27</v>
      </c>
      <c r="N36" s="448" t="s">
        <v>351</v>
      </c>
      <c r="O36" s="445">
        <v>50000</v>
      </c>
    </row>
    <row r="37" spans="1:15" ht="28.5" customHeight="1" x14ac:dyDescent="0.25">
      <c r="A37" s="779" t="s">
        <v>245</v>
      </c>
      <c r="B37" s="779"/>
      <c r="C37" s="779"/>
      <c r="D37" s="779"/>
      <c r="E37" s="779"/>
      <c r="F37" s="779"/>
      <c r="G37" s="417">
        <f>J32</f>
        <v>3195000</v>
      </c>
      <c r="H37" s="902">
        <f>H32</f>
        <v>0</v>
      </c>
      <c r="I37" s="902"/>
      <c r="J37" s="420">
        <f>G37+H37</f>
        <v>3195000</v>
      </c>
      <c r="K37" s="29"/>
    </row>
    <row r="38" spans="1:15" x14ac:dyDescent="0.25">
      <c r="A38" s="674" t="s">
        <v>57</v>
      </c>
      <c r="B38" s="674"/>
      <c r="C38" s="674"/>
      <c r="D38" s="674"/>
      <c r="E38" s="674"/>
      <c r="F38" s="674"/>
      <c r="G38" s="417">
        <f>G37</f>
        <v>3195000</v>
      </c>
      <c r="H38" s="905">
        <f>H37</f>
        <v>0</v>
      </c>
      <c r="I38" s="906"/>
      <c r="J38" s="418">
        <f>J37</f>
        <v>3195000</v>
      </c>
      <c r="K38" s="29"/>
    </row>
    <row r="39" spans="1:15" ht="15" customHeight="1" x14ac:dyDescent="0.25">
      <c r="A39" s="116" t="s">
        <v>439</v>
      </c>
      <c r="B39" s="44" t="s">
        <v>58</v>
      </c>
      <c r="C39" s="133" t="s">
        <v>336</v>
      </c>
      <c r="E39" s="117"/>
      <c r="F39" s="117"/>
      <c r="G39" s="117"/>
      <c r="H39" s="29"/>
      <c r="I39" s="29"/>
      <c r="J39" s="29"/>
      <c r="K39" s="29"/>
      <c r="L39" s="27"/>
    </row>
    <row r="40" spans="1:15" ht="13.5" customHeight="1" x14ac:dyDescent="0.25">
      <c r="A40" s="34" t="s">
        <v>12</v>
      </c>
      <c r="B40" s="34"/>
      <c r="C40" s="665" t="s">
        <v>325</v>
      </c>
      <c r="D40" s="665"/>
      <c r="E40" s="665"/>
      <c r="F40" s="183" t="s">
        <v>60</v>
      </c>
      <c r="G40" s="747" t="s">
        <v>61</v>
      </c>
      <c r="H40" s="748"/>
      <c r="I40" s="374" t="s">
        <v>327</v>
      </c>
      <c r="J40" s="372" t="s">
        <v>326</v>
      </c>
      <c r="K40" s="22" t="s">
        <v>57</v>
      </c>
      <c r="L40" s="27"/>
      <c r="M40" s="27"/>
    </row>
    <row r="41" spans="1:15" ht="12.75" customHeight="1" x14ac:dyDescent="0.25">
      <c r="A41" s="396">
        <v>1</v>
      </c>
      <c r="B41" s="396"/>
      <c r="C41" s="746">
        <v>2</v>
      </c>
      <c r="D41" s="746"/>
      <c r="E41" s="746"/>
      <c r="F41" s="397">
        <v>3</v>
      </c>
      <c r="G41" s="785">
        <v>4</v>
      </c>
      <c r="H41" s="786"/>
      <c r="I41" s="398">
        <v>5</v>
      </c>
      <c r="J41" s="398">
        <v>6</v>
      </c>
      <c r="K41" s="398">
        <v>7</v>
      </c>
      <c r="L41" s="27"/>
      <c r="M41" s="27"/>
    </row>
    <row r="42" spans="1:15" ht="13.5" customHeight="1" x14ac:dyDescent="0.25">
      <c r="A42" s="33">
        <v>1</v>
      </c>
      <c r="B42" s="267"/>
      <c r="C42" s="969" t="s">
        <v>353</v>
      </c>
      <c r="D42" s="969"/>
      <c r="E42" s="969"/>
      <c r="F42" s="22"/>
      <c r="G42" s="637"/>
      <c r="H42" s="637"/>
      <c r="I42" s="22"/>
      <c r="J42" s="22"/>
      <c r="K42" s="22"/>
      <c r="L42" s="27"/>
      <c r="M42" s="27"/>
    </row>
    <row r="43" spans="1:15" ht="74.25" customHeight="1" x14ac:dyDescent="0.25">
      <c r="A43" s="33"/>
      <c r="B43" s="122"/>
      <c r="C43" s="966" t="s">
        <v>386</v>
      </c>
      <c r="D43" s="967"/>
      <c r="E43" s="968"/>
      <c r="F43" s="454" t="s">
        <v>30</v>
      </c>
      <c r="G43" s="956" t="s">
        <v>356</v>
      </c>
      <c r="H43" s="957"/>
      <c r="I43" s="459">
        <f>SUM(I44:I68)</f>
        <v>668</v>
      </c>
      <c r="J43" s="459"/>
      <c r="K43" s="459">
        <f>I43+J43</f>
        <v>668</v>
      </c>
      <c r="L43" s="27"/>
      <c r="M43" s="27"/>
    </row>
    <row r="44" spans="1:15" ht="15" hidden="1" customHeight="1" x14ac:dyDescent="0.25">
      <c r="A44" s="142">
        <v>1</v>
      </c>
      <c r="B44" s="33"/>
      <c r="C44" s="164" t="s">
        <v>144</v>
      </c>
      <c r="D44" s="164"/>
      <c r="E44" s="164"/>
      <c r="F44" s="454" t="s">
        <v>30</v>
      </c>
      <c r="G44" s="956"/>
      <c r="H44" s="957"/>
      <c r="I44" s="458">
        <v>443</v>
      </c>
      <c r="J44" s="458"/>
      <c r="K44" s="458"/>
      <c r="L44" s="753"/>
      <c r="M44" s="753"/>
    </row>
    <row r="45" spans="1:15" ht="15" hidden="1" customHeight="1" x14ac:dyDescent="0.25">
      <c r="A45" s="165">
        <v>2</v>
      </c>
      <c r="B45" s="124"/>
      <c r="C45" s="166" t="s">
        <v>145</v>
      </c>
      <c r="D45" s="163"/>
      <c r="E45" s="163"/>
      <c r="F45" s="454" t="s">
        <v>30</v>
      </c>
      <c r="G45" s="956"/>
      <c r="H45" s="957"/>
      <c r="I45" s="458">
        <v>7</v>
      </c>
      <c r="J45" s="458"/>
      <c r="K45" s="458"/>
      <c r="L45" s="753"/>
      <c r="M45" s="753"/>
    </row>
    <row r="46" spans="1:15" ht="15" hidden="1" customHeight="1" x14ac:dyDescent="0.25">
      <c r="A46" s="165">
        <v>3</v>
      </c>
      <c r="B46" s="125"/>
      <c r="C46" s="164" t="s">
        <v>146</v>
      </c>
      <c r="D46" s="164"/>
      <c r="E46" s="164"/>
      <c r="F46" s="454" t="s">
        <v>30</v>
      </c>
      <c r="G46" s="956"/>
      <c r="H46" s="957"/>
      <c r="I46" s="458">
        <v>7</v>
      </c>
      <c r="J46" s="458"/>
      <c r="K46" s="458"/>
      <c r="L46" s="669"/>
      <c r="M46" s="669"/>
    </row>
    <row r="47" spans="1:15" ht="15" hidden="1" customHeight="1" x14ac:dyDescent="0.25">
      <c r="A47" s="264">
        <v>4</v>
      </c>
      <c r="B47" s="159"/>
      <c r="C47" s="163" t="s">
        <v>147</v>
      </c>
      <c r="D47" s="163"/>
      <c r="E47" s="163"/>
      <c r="F47" s="454" t="s">
        <v>30</v>
      </c>
      <c r="G47" s="956"/>
      <c r="H47" s="957"/>
      <c r="I47" s="458">
        <v>30</v>
      </c>
      <c r="J47" s="458"/>
      <c r="K47" s="458"/>
      <c r="L47" s="141"/>
      <c r="M47" s="141"/>
    </row>
    <row r="48" spans="1:15" ht="15" hidden="1" customHeight="1" x14ac:dyDescent="0.25">
      <c r="A48" s="165">
        <v>5</v>
      </c>
      <c r="B48" s="86"/>
      <c r="C48" s="164" t="s">
        <v>148</v>
      </c>
      <c r="D48" s="164"/>
      <c r="E48" s="164"/>
      <c r="F48" s="454" t="s">
        <v>30</v>
      </c>
      <c r="G48" s="956"/>
      <c r="H48" s="957"/>
      <c r="I48" s="458">
        <v>5</v>
      </c>
      <c r="J48" s="458"/>
      <c r="K48" s="458"/>
      <c r="L48" s="669"/>
      <c r="M48" s="669"/>
    </row>
    <row r="49" spans="1:14" ht="15" hidden="1" customHeight="1" x14ac:dyDescent="0.25">
      <c r="A49" s="165">
        <v>6</v>
      </c>
      <c r="B49" s="33"/>
      <c r="C49" s="163" t="s">
        <v>149</v>
      </c>
      <c r="D49" s="163"/>
      <c r="E49" s="163"/>
      <c r="F49" s="454" t="s">
        <v>30</v>
      </c>
      <c r="G49" s="956"/>
      <c r="H49" s="957"/>
      <c r="I49" s="458">
        <v>15</v>
      </c>
      <c r="J49" s="458"/>
      <c r="K49" s="458"/>
      <c r="L49" s="669"/>
      <c r="M49" s="669"/>
    </row>
    <row r="50" spans="1:14" ht="15" hidden="1" customHeight="1" x14ac:dyDescent="0.25">
      <c r="A50" s="264">
        <v>7</v>
      </c>
      <c r="B50" s="33"/>
      <c r="C50" s="172" t="s">
        <v>150</v>
      </c>
      <c r="D50" s="172"/>
      <c r="E50" s="172"/>
      <c r="F50" s="454" t="s">
        <v>30</v>
      </c>
      <c r="G50" s="956"/>
      <c r="H50" s="957"/>
      <c r="I50" s="458">
        <v>5</v>
      </c>
      <c r="J50" s="458"/>
      <c r="K50" s="458"/>
      <c r="L50" s="141"/>
      <c r="M50" s="141"/>
    </row>
    <row r="51" spans="1:14" ht="14.25" hidden="1" customHeight="1" x14ac:dyDescent="0.25">
      <c r="A51" s="165">
        <v>8</v>
      </c>
      <c r="B51" s="33"/>
      <c r="C51" s="896" t="s">
        <v>151</v>
      </c>
      <c r="D51" s="897"/>
      <c r="E51" s="897"/>
      <c r="F51" s="454" t="s">
        <v>30</v>
      </c>
      <c r="G51" s="956"/>
      <c r="H51" s="957"/>
      <c r="I51" s="458"/>
      <c r="J51" s="458"/>
      <c r="K51" s="458"/>
      <c r="L51" s="141"/>
      <c r="M51" s="141"/>
    </row>
    <row r="52" spans="1:14" ht="15" hidden="1" customHeight="1" x14ac:dyDescent="0.25">
      <c r="A52" s="165">
        <v>9</v>
      </c>
      <c r="B52" s="33"/>
      <c r="C52" s="958" t="s">
        <v>152</v>
      </c>
      <c r="D52" s="959"/>
      <c r="E52" s="959"/>
      <c r="F52" s="454" t="s">
        <v>30</v>
      </c>
      <c r="G52" s="956"/>
      <c r="H52" s="957"/>
      <c r="I52" s="458">
        <v>11</v>
      </c>
      <c r="J52" s="458"/>
      <c r="K52" s="458"/>
      <c r="L52" s="141"/>
      <c r="M52" s="141"/>
    </row>
    <row r="53" spans="1:14" ht="15" hidden="1" customHeight="1" x14ac:dyDescent="0.25">
      <c r="A53" s="264">
        <v>10</v>
      </c>
      <c r="B53" s="33"/>
      <c r="C53" s="335" t="s">
        <v>155</v>
      </c>
      <c r="D53" s="336"/>
      <c r="E53" s="336"/>
      <c r="F53" s="454" t="s">
        <v>30</v>
      </c>
      <c r="G53" s="956"/>
      <c r="H53" s="957"/>
      <c r="I53" s="458">
        <v>14</v>
      </c>
      <c r="J53" s="458"/>
      <c r="K53" s="458"/>
      <c r="L53" s="141"/>
      <c r="M53" s="141" t="s">
        <v>169</v>
      </c>
    </row>
    <row r="54" spans="1:14" ht="15" hidden="1" customHeight="1" x14ac:dyDescent="0.25">
      <c r="A54" s="165">
        <v>11</v>
      </c>
      <c r="B54" s="33"/>
      <c r="C54" s="958" t="s">
        <v>281</v>
      </c>
      <c r="D54" s="959"/>
      <c r="E54" s="959"/>
      <c r="F54" s="454" t="s">
        <v>30</v>
      </c>
      <c r="G54" s="956"/>
      <c r="H54" s="957"/>
      <c r="I54" s="458">
        <v>10</v>
      </c>
      <c r="J54" s="458"/>
      <c r="K54" s="458"/>
      <c r="M54" s="141">
        <v>6</v>
      </c>
      <c r="N54" s="450">
        <v>1230</v>
      </c>
    </row>
    <row r="55" spans="1:14" ht="15" hidden="1" customHeight="1" x14ac:dyDescent="0.25">
      <c r="A55" s="165">
        <v>12</v>
      </c>
      <c r="B55" s="33"/>
      <c r="C55" s="896" t="s">
        <v>154</v>
      </c>
      <c r="D55" s="897"/>
      <c r="E55" s="897"/>
      <c r="F55" s="454" t="s">
        <v>30</v>
      </c>
      <c r="G55" s="956"/>
      <c r="H55" s="957"/>
      <c r="I55" s="458"/>
      <c r="J55" s="458"/>
      <c r="K55" s="458"/>
      <c r="M55" s="141">
        <v>18</v>
      </c>
      <c r="N55" s="450">
        <v>504</v>
      </c>
    </row>
    <row r="56" spans="1:14" ht="15" hidden="1" customHeight="1" x14ac:dyDescent="0.25">
      <c r="A56" s="334">
        <v>13</v>
      </c>
      <c r="B56" s="33"/>
      <c r="C56" s="201" t="s">
        <v>231</v>
      </c>
      <c r="D56" s="202"/>
      <c r="E56" s="202"/>
      <c r="F56" s="454"/>
      <c r="G56" s="956"/>
      <c r="H56" s="957"/>
      <c r="I56" s="458"/>
      <c r="J56" s="458"/>
      <c r="K56" s="458"/>
      <c r="M56" s="328"/>
      <c r="N56" s="450"/>
    </row>
    <row r="57" spans="1:14" ht="15" hidden="1" customHeight="1" x14ac:dyDescent="0.25">
      <c r="A57" s="165">
        <v>14</v>
      </c>
      <c r="B57" s="33"/>
      <c r="C57" s="339" t="s">
        <v>282</v>
      </c>
      <c r="D57" s="202"/>
      <c r="E57" s="202"/>
      <c r="F57" s="454"/>
      <c r="G57" s="956"/>
      <c r="H57" s="957"/>
      <c r="I57" s="458"/>
      <c r="J57" s="458"/>
      <c r="K57" s="458"/>
      <c r="M57" s="328"/>
      <c r="N57" s="450"/>
    </row>
    <row r="58" spans="1:14" ht="15" hidden="1" customHeight="1" x14ac:dyDescent="0.25">
      <c r="A58" s="165">
        <v>15</v>
      </c>
      <c r="B58" s="33"/>
      <c r="C58" s="201" t="s">
        <v>357</v>
      </c>
      <c r="D58" s="202"/>
      <c r="E58" s="202"/>
      <c r="F58" s="454"/>
      <c r="G58" s="956"/>
      <c r="H58" s="957"/>
      <c r="I58" s="458">
        <v>10</v>
      </c>
      <c r="J58" s="458"/>
      <c r="K58" s="458"/>
      <c r="M58" s="328"/>
      <c r="N58" s="450"/>
    </row>
    <row r="59" spans="1:14" ht="15" hidden="1" customHeight="1" x14ac:dyDescent="0.25">
      <c r="A59" s="334">
        <v>16</v>
      </c>
      <c r="B59" s="33"/>
      <c r="C59" s="201" t="s">
        <v>284</v>
      </c>
      <c r="D59" s="202"/>
      <c r="E59" s="202"/>
      <c r="F59" s="454"/>
      <c r="G59" s="956"/>
      <c r="H59" s="957"/>
      <c r="I59" s="458">
        <v>4</v>
      </c>
      <c r="J59" s="458"/>
      <c r="K59" s="458"/>
      <c r="M59" s="328"/>
      <c r="N59" s="450"/>
    </row>
    <row r="60" spans="1:14" ht="15" hidden="1" customHeight="1" x14ac:dyDescent="0.25">
      <c r="A60" s="165">
        <v>17</v>
      </c>
      <c r="B60" s="33"/>
      <c r="C60" s="339" t="s">
        <v>285</v>
      </c>
      <c r="D60" s="202"/>
      <c r="E60" s="202"/>
      <c r="F60" s="454"/>
      <c r="G60" s="956"/>
      <c r="H60" s="957"/>
      <c r="I60" s="458">
        <v>10</v>
      </c>
      <c r="J60" s="458"/>
      <c r="K60" s="458"/>
      <c r="M60" s="328"/>
      <c r="N60" s="450"/>
    </row>
    <row r="61" spans="1:14" ht="15" hidden="1" customHeight="1" x14ac:dyDescent="0.25">
      <c r="A61" s="165">
        <v>18</v>
      </c>
      <c r="B61" s="33"/>
      <c r="C61" s="340" t="s">
        <v>286</v>
      </c>
      <c r="D61" s="202"/>
      <c r="E61" s="202"/>
      <c r="F61" s="454"/>
      <c r="G61" s="956"/>
      <c r="H61" s="957"/>
      <c r="I61" s="458">
        <v>32</v>
      </c>
      <c r="J61" s="458"/>
      <c r="K61" s="458"/>
      <c r="M61" s="328"/>
      <c r="N61" s="450"/>
    </row>
    <row r="62" spans="1:14" ht="15" hidden="1" customHeight="1" x14ac:dyDescent="0.25">
      <c r="A62" s="334">
        <v>19</v>
      </c>
      <c r="B62" s="33"/>
      <c r="C62" s="340" t="s">
        <v>287</v>
      </c>
      <c r="D62" s="202"/>
      <c r="E62" s="202"/>
      <c r="F62" s="454"/>
      <c r="G62" s="956"/>
      <c r="H62" s="957"/>
      <c r="I62" s="458">
        <v>15</v>
      </c>
      <c r="J62" s="458"/>
      <c r="K62" s="458"/>
      <c r="M62" s="328"/>
      <c r="N62" s="450"/>
    </row>
    <row r="63" spans="1:14" ht="15" hidden="1" customHeight="1" x14ac:dyDescent="0.25">
      <c r="A63" s="165">
        <v>20</v>
      </c>
      <c r="B63" s="33"/>
      <c r="C63" s="340" t="s">
        <v>288</v>
      </c>
      <c r="D63" s="202"/>
      <c r="E63" s="202"/>
      <c r="F63" s="454"/>
      <c r="G63" s="956"/>
      <c r="H63" s="957"/>
      <c r="I63" s="458">
        <v>8</v>
      </c>
      <c r="J63" s="458"/>
      <c r="K63" s="458"/>
      <c r="M63" s="328"/>
      <c r="N63" s="450"/>
    </row>
    <row r="64" spans="1:14" ht="15" hidden="1" customHeight="1" x14ac:dyDescent="0.25">
      <c r="A64" s="165">
        <v>21</v>
      </c>
      <c r="B64" s="33"/>
      <c r="C64" s="340" t="s">
        <v>289</v>
      </c>
      <c r="D64" s="202"/>
      <c r="E64" s="202"/>
      <c r="F64" s="454"/>
      <c r="G64" s="956"/>
      <c r="H64" s="957"/>
      <c r="I64" s="458"/>
      <c r="J64" s="458"/>
      <c r="K64" s="458"/>
      <c r="M64" s="328"/>
      <c r="N64" s="450"/>
    </row>
    <row r="65" spans="1:14" ht="15" hidden="1" customHeight="1" x14ac:dyDescent="0.25">
      <c r="A65" s="165">
        <v>22</v>
      </c>
      <c r="B65" s="33"/>
      <c r="C65" s="340" t="s">
        <v>290</v>
      </c>
      <c r="D65" s="202"/>
      <c r="E65" s="202"/>
      <c r="F65" s="454" t="s">
        <v>30</v>
      </c>
      <c r="G65" s="956"/>
      <c r="H65" s="957"/>
      <c r="I65" s="458">
        <v>4</v>
      </c>
      <c r="J65" s="458"/>
      <c r="K65" s="458"/>
      <c r="M65" s="199"/>
      <c r="N65" s="450"/>
    </row>
    <row r="66" spans="1:14" ht="15" hidden="1" customHeight="1" x14ac:dyDescent="0.25">
      <c r="A66" s="165">
        <v>23</v>
      </c>
      <c r="B66" s="33"/>
      <c r="C66" s="449" t="s">
        <v>349</v>
      </c>
      <c r="D66" s="202"/>
      <c r="E66" s="202"/>
      <c r="F66" s="454"/>
      <c r="G66" s="956"/>
      <c r="H66" s="957"/>
      <c r="I66" s="458">
        <v>15</v>
      </c>
      <c r="J66" s="458"/>
      <c r="K66" s="458"/>
      <c r="M66" s="411"/>
      <c r="N66" s="450"/>
    </row>
    <row r="67" spans="1:14" ht="15" hidden="1" customHeight="1" x14ac:dyDescent="0.25">
      <c r="A67" s="165">
        <v>24</v>
      </c>
      <c r="B67" s="33"/>
      <c r="C67" s="452" t="s">
        <v>350</v>
      </c>
      <c r="D67" s="202"/>
      <c r="E67" s="202"/>
      <c r="F67" s="454"/>
      <c r="G67" s="956"/>
      <c r="H67" s="957"/>
      <c r="I67" s="458">
        <v>20</v>
      </c>
      <c r="J67" s="458"/>
      <c r="K67" s="458"/>
      <c r="M67" s="411"/>
      <c r="N67" s="450"/>
    </row>
    <row r="68" spans="1:14" ht="15" hidden="1" customHeight="1" x14ac:dyDescent="0.25">
      <c r="A68" s="165">
        <v>25</v>
      </c>
      <c r="B68" s="33"/>
      <c r="C68" s="452" t="s">
        <v>351</v>
      </c>
      <c r="D68" s="202"/>
      <c r="E68" s="202"/>
      <c r="F68" s="454"/>
      <c r="G68" s="956"/>
      <c r="H68" s="957"/>
      <c r="I68" s="458">
        <v>3</v>
      </c>
      <c r="J68" s="458"/>
      <c r="K68" s="458"/>
      <c r="M68" s="411"/>
      <c r="N68" s="450"/>
    </row>
    <row r="69" spans="1:14" ht="15" customHeight="1" x14ac:dyDescent="0.25">
      <c r="A69" s="268">
        <v>2</v>
      </c>
      <c r="B69" s="267"/>
      <c r="C69" s="210" t="s">
        <v>354</v>
      </c>
      <c r="D69" s="265"/>
      <c r="E69" s="266"/>
      <c r="F69" s="454"/>
      <c r="G69" s="682"/>
      <c r="H69" s="683"/>
      <c r="I69" s="458"/>
      <c r="J69" s="458"/>
      <c r="K69" s="458"/>
      <c r="M69" s="263"/>
      <c r="N69" s="450"/>
    </row>
    <row r="70" spans="1:14" ht="86.25" customHeight="1" x14ac:dyDescent="0.25">
      <c r="A70" s="203"/>
      <c r="B70" s="33"/>
      <c r="C70" s="878" t="s">
        <v>388</v>
      </c>
      <c r="D70" s="879"/>
      <c r="E70" s="880"/>
      <c r="F70" s="454" t="s">
        <v>372</v>
      </c>
      <c r="G70" s="956" t="s">
        <v>291</v>
      </c>
      <c r="H70" s="957"/>
      <c r="I70" s="459">
        <f>SUM(I71:I95)</f>
        <v>144777</v>
      </c>
      <c r="J70" s="459"/>
      <c r="K70" s="459">
        <f>I70+J70</f>
        <v>144777</v>
      </c>
      <c r="M70" s="263"/>
      <c r="N70" s="450"/>
    </row>
    <row r="71" spans="1:14" ht="15" hidden="1" customHeight="1" x14ac:dyDescent="0.25">
      <c r="A71" s="203">
        <v>1</v>
      </c>
      <c r="B71" s="33"/>
      <c r="C71" s="164" t="s">
        <v>144</v>
      </c>
      <c r="D71" s="164"/>
      <c r="E71" s="164"/>
      <c r="F71" s="454" t="s">
        <v>104</v>
      </c>
      <c r="G71" s="410"/>
      <c r="H71" s="410"/>
      <c r="I71" s="458">
        <v>3512</v>
      </c>
      <c r="J71" s="458"/>
      <c r="K71" s="458"/>
      <c r="M71" s="263"/>
      <c r="N71" s="450"/>
    </row>
    <row r="72" spans="1:14" ht="15" hidden="1" customHeight="1" x14ac:dyDescent="0.25">
      <c r="A72" s="203">
        <v>2</v>
      </c>
      <c r="B72" s="33"/>
      <c r="C72" s="166" t="s">
        <v>145</v>
      </c>
      <c r="D72" s="163"/>
      <c r="E72" s="163"/>
      <c r="F72" s="454" t="s">
        <v>104</v>
      </c>
      <c r="G72" s="410"/>
      <c r="H72" s="410"/>
      <c r="I72" s="458">
        <v>4300</v>
      </c>
      <c r="J72" s="458"/>
      <c r="K72" s="458"/>
      <c r="M72" s="263"/>
      <c r="N72" s="450"/>
    </row>
    <row r="73" spans="1:14" ht="15" hidden="1" customHeight="1" x14ac:dyDescent="0.25">
      <c r="A73" s="203">
        <v>3</v>
      </c>
      <c r="B73" s="33"/>
      <c r="C73" s="164" t="s">
        <v>146</v>
      </c>
      <c r="D73" s="164"/>
      <c r="E73" s="164"/>
      <c r="F73" s="454" t="s">
        <v>104</v>
      </c>
      <c r="G73" s="410"/>
      <c r="H73" s="410"/>
      <c r="I73" s="458">
        <v>9180</v>
      </c>
      <c r="J73" s="458"/>
      <c r="K73" s="458"/>
      <c r="M73" s="263"/>
      <c r="N73" s="450"/>
    </row>
    <row r="74" spans="1:14" ht="15" hidden="1" customHeight="1" x14ac:dyDescent="0.25">
      <c r="A74" s="203">
        <v>4</v>
      </c>
      <c r="B74" s="33"/>
      <c r="C74" s="163" t="s">
        <v>147</v>
      </c>
      <c r="D74" s="163"/>
      <c r="E74" s="163"/>
      <c r="F74" s="454" t="s">
        <v>104</v>
      </c>
      <c r="G74" s="410"/>
      <c r="H74" s="410"/>
      <c r="I74" s="458">
        <v>810</v>
      </c>
      <c r="J74" s="458"/>
      <c r="K74" s="458"/>
      <c r="M74" s="263"/>
      <c r="N74" s="450"/>
    </row>
    <row r="75" spans="1:14" ht="15" hidden="1" customHeight="1" x14ac:dyDescent="0.25">
      <c r="A75" s="203">
        <v>5</v>
      </c>
      <c r="B75" s="33"/>
      <c r="C75" s="164" t="s">
        <v>148</v>
      </c>
      <c r="D75" s="164"/>
      <c r="E75" s="164"/>
      <c r="F75" s="454" t="s">
        <v>104</v>
      </c>
      <c r="G75" s="410"/>
      <c r="H75" s="410"/>
      <c r="I75" s="458">
        <v>396</v>
      </c>
      <c r="J75" s="458"/>
      <c r="K75" s="458"/>
      <c r="M75" s="263"/>
      <c r="N75" s="450"/>
    </row>
    <row r="76" spans="1:14" ht="15" hidden="1" customHeight="1" x14ac:dyDescent="0.25">
      <c r="A76" s="203">
        <v>6</v>
      </c>
      <c r="B76" s="33"/>
      <c r="C76" s="163" t="s">
        <v>149</v>
      </c>
      <c r="D76" s="163"/>
      <c r="E76" s="163"/>
      <c r="F76" s="454" t="s">
        <v>104</v>
      </c>
      <c r="G76" s="410"/>
      <c r="H76" s="410"/>
      <c r="I76" s="458">
        <v>12453</v>
      </c>
      <c r="J76" s="458"/>
      <c r="K76" s="458"/>
      <c r="M76" s="263"/>
      <c r="N76" s="450"/>
    </row>
    <row r="77" spans="1:14" ht="15" hidden="1" customHeight="1" x14ac:dyDescent="0.25">
      <c r="A77" s="203">
        <v>7</v>
      </c>
      <c r="B77" s="33"/>
      <c r="C77" s="172" t="s">
        <v>150</v>
      </c>
      <c r="D77" s="172"/>
      <c r="E77" s="172"/>
      <c r="F77" s="454" t="s">
        <v>104</v>
      </c>
      <c r="G77" s="410"/>
      <c r="H77" s="410"/>
      <c r="I77" s="458">
        <v>184</v>
      </c>
      <c r="J77" s="458"/>
      <c r="K77" s="458"/>
      <c r="M77" s="263"/>
      <c r="N77" s="450"/>
    </row>
    <row r="78" spans="1:14" ht="15" hidden="1" customHeight="1" x14ac:dyDescent="0.25">
      <c r="A78" s="203">
        <v>8</v>
      </c>
      <c r="B78" s="33"/>
      <c r="C78" s="896" t="s">
        <v>151</v>
      </c>
      <c r="D78" s="897"/>
      <c r="E78" s="897"/>
      <c r="F78" s="454" t="s">
        <v>104</v>
      </c>
      <c r="G78" s="410"/>
      <c r="H78" s="410"/>
      <c r="I78" s="458"/>
      <c r="J78" s="458"/>
      <c r="K78" s="458"/>
      <c r="M78" s="263"/>
      <c r="N78" s="450"/>
    </row>
    <row r="79" spans="1:14" ht="15" hidden="1" customHeight="1" x14ac:dyDescent="0.25">
      <c r="A79" s="203">
        <v>9</v>
      </c>
      <c r="B79" s="33"/>
      <c r="C79" s="958" t="s">
        <v>152</v>
      </c>
      <c r="D79" s="959"/>
      <c r="E79" s="959"/>
      <c r="F79" s="454" t="s">
        <v>104</v>
      </c>
      <c r="G79" s="410"/>
      <c r="H79" s="410"/>
      <c r="I79" s="458">
        <v>3575</v>
      </c>
      <c r="J79" s="458"/>
      <c r="K79" s="458"/>
      <c r="M79" s="263"/>
      <c r="N79" s="450"/>
    </row>
    <row r="80" spans="1:14" ht="15" hidden="1" customHeight="1" x14ac:dyDescent="0.25">
      <c r="A80" s="203">
        <v>10</v>
      </c>
      <c r="B80" s="33"/>
      <c r="C80" s="335" t="s">
        <v>155</v>
      </c>
      <c r="D80" s="336"/>
      <c r="E80" s="336"/>
      <c r="F80" s="454" t="s">
        <v>104</v>
      </c>
      <c r="G80" s="410"/>
      <c r="H80" s="410"/>
      <c r="I80" s="458">
        <v>3239</v>
      </c>
      <c r="J80" s="458"/>
      <c r="K80" s="458"/>
      <c r="M80" s="263"/>
      <c r="N80" s="450"/>
    </row>
    <row r="81" spans="1:14" ht="15" hidden="1" customHeight="1" x14ac:dyDescent="0.25">
      <c r="A81" s="203">
        <v>11</v>
      </c>
      <c r="B81" s="33"/>
      <c r="C81" s="958" t="s">
        <v>281</v>
      </c>
      <c r="D81" s="959"/>
      <c r="E81" s="959"/>
      <c r="F81" s="454" t="s">
        <v>104</v>
      </c>
      <c r="G81" s="410"/>
      <c r="H81" s="410"/>
      <c r="I81" s="458">
        <v>1650</v>
      </c>
      <c r="J81" s="458"/>
      <c r="K81" s="458"/>
      <c r="M81" s="263"/>
      <c r="N81" s="450"/>
    </row>
    <row r="82" spans="1:14" ht="15" hidden="1" customHeight="1" x14ac:dyDescent="0.25">
      <c r="A82" s="203">
        <v>12</v>
      </c>
      <c r="B82" s="33"/>
      <c r="C82" s="896" t="s">
        <v>154</v>
      </c>
      <c r="D82" s="897"/>
      <c r="E82" s="897"/>
      <c r="F82" s="454" t="s">
        <v>104</v>
      </c>
      <c r="G82" s="410"/>
      <c r="H82" s="410"/>
      <c r="I82" s="458"/>
      <c r="J82" s="458"/>
      <c r="K82" s="458"/>
      <c r="M82" s="263"/>
      <c r="N82" s="450"/>
    </row>
    <row r="83" spans="1:14" ht="15" hidden="1" customHeight="1" x14ac:dyDescent="0.25">
      <c r="A83" s="203">
        <v>13</v>
      </c>
      <c r="B83" s="33"/>
      <c r="C83" s="201" t="s">
        <v>231</v>
      </c>
      <c r="D83" s="202"/>
      <c r="E83" s="202"/>
      <c r="F83" s="454" t="s">
        <v>104</v>
      </c>
      <c r="G83" s="410"/>
      <c r="H83" s="410"/>
      <c r="I83" s="458"/>
      <c r="J83" s="458"/>
      <c r="K83" s="458"/>
      <c r="M83" s="263"/>
      <c r="N83" s="450"/>
    </row>
    <row r="84" spans="1:14" ht="15" hidden="1" customHeight="1" x14ac:dyDescent="0.25">
      <c r="A84" s="203">
        <v>14</v>
      </c>
      <c r="B84" s="33"/>
      <c r="C84" s="339" t="s">
        <v>282</v>
      </c>
      <c r="D84" s="202"/>
      <c r="E84" s="202"/>
      <c r="F84" s="454"/>
      <c r="G84" s="410"/>
      <c r="H84" s="410"/>
      <c r="I84" s="458"/>
      <c r="J84" s="458"/>
      <c r="K84" s="458"/>
      <c r="M84" s="328"/>
      <c r="N84" s="450"/>
    </row>
    <row r="85" spans="1:14" ht="15" hidden="1" customHeight="1" x14ac:dyDescent="0.25">
      <c r="A85" s="203">
        <v>15</v>
      </c>
      <c r="B85" s="33"/>
      <c r="C85" s="201" t="s">
        <v>357</v>
      </c>
      <c r="D85" s="202"/>
      <c r="E85" s="202"/>
      <c r="F85" s="454"/>
      <c r="G85" s="410"/>
      <c r="H85" s="410"/>
      <c r="I85" s="458">
        <v>4953</v>
      </c>
      <c r="J85" s="458"/>
      <c r="K85" s="458"/>
      <c r="M85" s="328"/>
      <c r="N85" s="450"/>
    </row>
    <row r="86" spans="1:14" ht="15" hidden="1" customHeight="1" x14ac:dyDescent="0.25">
      <c r="A86" s="203">
        <v>16</v>
      </c>
      <c r="B86" s="33"/>
      <c r="C86" s="201" t="s">
        <v>284</v>
      </c>
      <c r="D86" s="202"/>
      <c r="E86" s="202"/>
      <c r="F86" s="454"/>
      <c r="G86" s="410"/>
      <c r="H86" s="410"/>
      <c r="I86" s="458">
        <v>900</v>
      </c>
      <c r="J86" s="458"/>
      <c r="K86" s="458"/>
      <c r="M86" s="328"/>
      <c r="N86" s="450"/>
    </row>
    <row r="87" spans="1:14" ht="15" hidden="1" customHeight="1" x14ac:dyDescent="0.25">
      <c r="A87" s="203">
        <v>17</v>
      </c>
      <c r="B87" s="33"/>
      <c r="C87" s="339" t="s">
        <v>285</v>
      </c>
      <c r="D87" s="202"/>
      <c r="E87" s="202"/>
      <c r="F87" s="454"/>
      <c r="G87" s="410"/>
      <c r="H87" s="410"/>
      <c r="I87" s="458">
        <v>93186</v>
      </c>
      <c r="J87" s="458"/>
      <c r="K87" s="458"/>
      <c r="M87" s="328"/>
      <c r="N87" s="450"/>
    </row>
    <row r="88" spans="1:14" ht="15" hidden="1" customHeight="1" x14ac:dyDescent="0.25">
      <c r="A88" s="203">
        <v>18</v>
      </c>
      <c r="B88" s="33"/>
      <c r="C88" s="340" t="s">
        <v>286</v>
      </c>
      <c r="D88" s="202"/>
      <c r="E88" s="202"/>
      <c r="F88" s="454"/>
      <c r="G88" s="410"/>
      <c r="H88" s="410"/>
      <c r="I88" s="458">
        <v>1634</v>
      </c>
      <c r="J88" s="458"/>
      <c r="K88" s="458"/>
      <c r="M88" s="328"/>
      <c r="N88" s="450"/>
    </row>
    <row r="89" spans="1:14" ht="15" hidden="1" customHeight="1" x14ac:dyDescent="0.25">
      <c r="A89" s="203">
        <v>19</v>
      </c>
      <c r="B89" s="33"/>
      <c r="C89" s="340" t="s">
        <v>287</v>
      </c>
      <c r="D89" s="202"/>
      <c r="E89" s="202"/>
      <c r="F89" s="454"/>
      <c r="G89" s="410"/>
      <c r="H89" s="410"/>
      <c r="I89" s="458">
        <v>580</v>
      </c>
      <c r="J89" s="458"/>
      <c r="K89" s="458"/>
      <c r="M89" s="328"/>
      <c r="N89" s="450"/>
    </row>
    <row r="90" spans="1:14" ht="15" hidden="1" customHeight="1" x14ac:dyDescent="0.25">
      <c r="A90" s="203">
        <v>20</v>
      </c>
      <c r="B90" s="33"/>
      <c r="C90" s="340" t="s">
        <v>288</v>
      </c>
      <c r="D90" s="202"/>
      <c r="E90" s="202"/>
      <c r="F90" s="454"/>
      <c r="G90" s="410"/>
      <c r="H90" s="410"/>
      <c r="I90" s="458">
        <v>130</v>
      </c>
      <c r="J90" s="458"/>
      <c r="K90" s="458"/>
      <c r="M90" s="328"/>
      <c r="N90" s="450"/>
    </row>
    <row r="91" spans="1:14" ht="15" hidden="1" customHeight="1" x14ac:dyDescent="0.25">
      <c r="A91" s="203">
        <v>21</v>
      </c>
      <c r="B91" s="33"/>
      <c r="C91" s="340" t="s">
        <v>289</v>
      </c>
      <c r="D91" s="202"/>
      <c r="E91" s="202"/>
      <c r="F91" s="454"/>
      <c r="G91" s="410"/>
      <c r="H91" s="410"/>
      <c r="I91" s="458"/>
      <c r="J91" s="458"/>
      <c r="K91" s="458"/>
      <c r="M91" s="328"/>
      <c r="N91" s="450"/>
    </row>
    <row r="92" spans="1:14" ht="15" hidden="1" customHeight="1" x14ac:dyDescent="0.25">
      <c r="A92" s="203">
        <v>22</v>
      </c>
      <c r="B92" s="33"/>
      <c r="C92" s="340" t="s">
        <v>290</v>
      </c>
      <c r="D92" s="202"/>
      <c r="E92" s="202"/>
      <c r="F92" s="454"/>
      <c r="G92" s="410"/>
      <c r="H92" s="410"/>
      <c r="I92" s="458">
        <v>900</v>
      </c>
      <c r="J92" s="458"/>
      <c r="K92" s="458"/>
      <c r="M92" s="328"/>
      <c r="N92" s="450"/>
    </row>
    <row r="93" spans="1:14" ht="15" hidden="1" customHeight="1" x14ac:dyDescent="0.25">
      <c r="A93" s="203">
        <v>23</v>
      </c>
      <c r="B93" s="33"/>
      <c r="C93" s="449" t="s">
        <v>349</v>
      </c>
      <c r="D93" s="202"/>
      <c r="E93" s="202"/>
      <c r="F93" s="454"/>
      <c r="G93" s="412"/>
      <c r="H93" s="413"/>
      <c r="I93" s="458">
        <v>1440</v>
      </c>
      <c r="J93" s="458"/>
      <c r="K93" s="458"/>
      <c r="M93" s="411"/>
      <c r="N93" s="450"/>
    </row>
    <row r="94" spans="1:14" ht="15" hidden="1" customHeight="1" x14ac:dyDescent="0.25">
      <c r="A94" s="203">
        <v>24</v>
      </c>
      <c r="B94" s="33"/>
      <c r="C94" s="452" t="s">
        <v>350</v>
      </c>
      <c r="D94" s="202"/>
      <c r="E94" s="202"/>
      <c r="F94" s="454"/>
      <c r="G94" s="412"/>
      <c r="H94" s="413"/>
      <c r="I94" s="458">
        <v>355</v>
      </c>
      <c r="J94" s="458"/>
      <c r="K94" s="458"/>
      <c r="M94" s="411"/>
      <c r="N94" s="450"/>
    </row>
    <row r="95" spans="1:14" ht="15" hidden="1" customHeight="1" x14ac:dyDescent="0.25">
      <c r="A95" s="203">
        <v>25</v>
      </c>
      <c r="B95" s="33"/>
      <c r="C95" s="452" t="s">
        <v>351</v>
      </c>
      <c r="D95" s="202"/>
      <c r="E95" s="202"/>
      <c r="F95" s="454"/>
      <c r="G95" s="412"/>
      <c r="H95" s="413"/>
      <c r="I95" s="458">
        <v>1400</v>
      </c>
      <c r="J95" s="458"/>
      <c r="K95" s="458"/>
      <c r="M95" s="411"/>
      <c r="N95" s="450"/>
    </row>
    <row r="96" spans="1:14" x14ac:dyDescent="0.25">
      <c r="A96" s="203"/>
      <c r="B96" s="33"/>
      <c r="C96" s="217" t="s">
        <v>32</v>
      </c>
      <c r="D96" s="218"/>
      <c r="E96" s="219"/>
      <c r="F96" s="410"/>
      <c r="G96" s="682"/>
      <c r="H96" s="683"/>
      <c r="I96" s="458"/>
      <c r="J96" s="458"/>
      <c r="K96" s="458"/>
      <c r="L96" s="29"/>
      <c r="M96" s="29"/>
    </row>
    <row r="97" spans="1:13" ht="81.75" customHeight="1" x14ac:dyDescent="0.25">
      <c r="A97" s="33"/>
      <c r="B97" s="33"/>
      <c r="C97" s="878" t="s">
        <v>389</v>
      </c>
      <c r="D97" s="879"/>
      <c r="E97" s="880"/>
      <c r="F97" s="410" t="s">
        <v>36</v>
      </c>
      <c r="G97" s="956" t="s">
        <v>291</v>
      </c>
      <c r="H97" s="957"/>
      <c r="I97" s="460">
        <f>(SUM(I98:I123))/20</f>
        <v>164.18203614837469</v>
      </c>
      <c r="J97" s="459"/>
      <c r="K97" s="460">
        <f>I97+J97</f>
        <v>164.18203614837469</v>
      </c>
      <c r="L97" s="161"/>
      <c r="M97" s="161"/>
    </row>
    <row r="98" spans="1:13" ht="25.5" hidden="1" customHeight="1" x14ac:dyDescent="0.25">
      <c r="A98" s="33">
        <v>1</v>
      </c>
      <c r="B98" s="33"/>
      <c r="C98" s="164" t="s">
        <v>144</v>
      </c>
      <c r="D98" s="164"/>
      <c r="E98" s="164"/>
      <c r="F98" s="410" t="s">
        <v>36</v>
      </c>
      <c r="G98" s="453" t="s">
        <v>234</v>
      </c>
      <c r="H98" s="453"/>
      <c r="I98" s="461">
        <f>I7/I71</f>
        <v>21.355353075170843</v>
      </c>
      <c r="J98" s="403"/>
      <c r="K98" s="403"/>
      <c r="L98" s="161"/>
      <c r="M98" s="161"/>
    </row>
    <row r="99" spans="1:13" ht="15" hidden="1" customHeight="1" x14ac:dyDescent="0.25">
      <c r="A99" s="33">
        <v>2</v>
      </c>
      <c r="B99" s="33"/>
      <c r="C99" s="166" t="s">
        <v>145</v>
      </c>
      <c r="D99" s="163"/>
      <c r="E99" s="163"/>
      <c r="F99" s="410" t="s">
        <v>36</v>
      </c>
      <c r="G99" s="453" t="s">
        <v>234</v>
      </c>
      <c r="H99" s="453"/>
      <c r="I99" s="461">
        <f t="shared" ref="I99:I122" si="1">I8/I72</f>
        <v>23.255813953488371</v>
      </c>
      <c r="J99" s="403"/>
      <c r="K99" s="403"/>
      <c r="L99" s="161"/>
      <c r="M99" s="161"/>
    </row>
    <row r="100" spans="1:13" ht="15" hidden="1" customHeight="1" x14ac:dyDescent="0.25">
      <c r="A100" s="33">
        <v>3</v>
      </c>
      <c r="B100" s="33"/>
      <c r="C100" s="164" t="s">
        <v>146</v>
      </c>
      <c r="D100" s="164"/>
      <c r="E100" s="164"/>
      <c r="F100" s="410" t="s">
        <v>36</v>
      </c>
      <c r="G100" s="453" t="s">
        <v>234</v>
      </c>
      <c r="H100" s="453"/>
      <c r="I100" s="461">
        <f t="shared" si="1"/>
        <v>10.893246187363834</v>
      </c>
      <c r="J100" s="403"/>
      <c r="K100" s="403"/>
      <c r="L100" s="161"/>
      <c r="M100" s="161"/>
    </row>
    <row r="101" spans="1:13" ht="15" hidden="1" customHeight="1" x14ac:dyDescent="0.25">
      <c r="A101" s="33">
        <v>4</v>
      </c>
      <c r="B101" s="33"/>
      <c r="C101" s="163" t="s">
        <v>147</v>
      </c>
      <c r="D101" s="163"/>
      <c r="E101" s="163"/>
      <c r="F101" s="410" t="s">
        <v>36</v>
      </c>
      <c r="G101" s="453" t="s">
        <v>234</v>
      </c>
      <c r="H101" s="453"/>
      <c r="I101" s="461">
        <f t="shared" si="1"/>
        <v>61.728395061728392</v>
      </c>
      <c r="J101" s="403"/>
      <c r="K101" s="403"/>
      <c r="L101" s="161"/>
      <c r="M101" s="161"/>
    </row>
    <row r="102" spans="1:13" ht="15" hidden="1" customHeight="1" x14ac:dyDescent="0.25">
      <c r="A102" s="33">
        <v>5</v>
      </c>
      <c r="B102" s="33"/>
      <c r="C102" s="164" t="s">
        <v>148</v>
      </c>
      <c r="D102" s="164"/>
      <c r="E102" s="164"/>
      <c r="F102" s="410" t="s">
        <v>36</v>
      </c>
      <c r="G102" s="453" t="s">
        <v>234</v>
      </c>
      <c r="H102" s="453"/>
      <c r="I102" s="461">
        <f t="shared" si="1"/>
        <v>227.27272727272728</v>
      </c>
      <c r="J102" s="403"/>
      <c r="K102" s="403"/>
      <c r="L102" s="161"/>
      <c r="M102" s="161"/>
    </row>
    <row r="103" spans="1:13" ht="15" hidden="1" customHeight="1" x14ac:dyDescent="0.25">
      <c r="A103" s="33">
        <v>6</v>
      </c>
      <c r="B103" s="33"/>
      <c r="C103" s="163" t="s">
        <v>149</v>
      </c>
      <c r="D103" s="163"/>
      <c r="E103" s="163"/>
      <c r="F103" s="410" t="s">
        <v>36</v>
      </c>
      <c r="G103" s="453" t="s">
        <v>234</v>
      </c>
      <c r="H103" s="453"/>
      <c r="I103" s="461">
        <f t="shared" si="1"/>
        <v>8.0301935276640162</v>
      </c>
      <c r="J103" s="403"/>
      <c r="K103" s="403"/>
      <c r="L103" s="161"/>
      <c r="M103" s="161"/>
    </row>
    <row r="104" spans="1:13" ht="15" hidden="1" customHeight="1" x14ac:dyDescent="0.25">
      <c r="A104" s="33">
        <v>7</v>
      </c>
      <c r="B104" s="33"/>
      <c r="C104" s="172" t="s">
        <v>150</v>
      </c>
      <c r="D104" s="172"/>
      <c r="E104" s="172"/>
      <c r="F104" s="410" t="s">
        <v>36</v>
      </c>
      <c r="G104" s="453" t="s">
        <v>234</v>
      </c>
      <c r="H104" s="453"/>
      <c r="I104" s="461">
        <f t="shared" si="1"/>
        <v>543.47826086956525</v>
      </c>
      <c r="J104" s="403"/>
      <c r="K104" s="403"/>
      <c r="L104" s="161"/>
      <c r="M104" s="161"/>
    </row>
    <row r="105" spans="1:13" ht="15" hidden="1" customHeight="1" x14ac:dyDescent="0.25">
      <c r="A105" s="33">
        <v>8</v>
      </c>
      <c r="B105" s="33"/>
      <c r="C105" s="896" t="s">
        <v>151</v>
      </c>
      <c r="D105" s="897"/>
      <c r="E105" s="897"/>
      <c r="F105" s="410" t="s">
        <v>36</v>
      </c>
      <c r="G105" s="453" t="s">
        <v>234</v>
      </c>
      <c r="H105" s="453"/>
      <c r="I105" s="461">
        <v>0</v>
      </c>
      <c r="J105" s="403"/>
      <c r="K105" s="403"/>
      <c r="L105" s="161"/>
      <c r="M105" s="161"/>
    </row>
    <row r="106" spans="1:13" ht="15" hidden="1" customHeight="1" x14ac:dyDescent="0.25">
      <c r="A106" s="33">
        <v>9</v>
      </c>
      <c r="B106" s="33"/>
      <c r="C106" s="958" t="s">
        <v>152</v>
      </c>
      <c r="D106" s="959"/>
      <c r="E106" s="959"/>
      <c r="F106" s="410" t="s">
        <v>36</v>
      </c>
      <c r="G106" s="453" t="s">
        <v>234</v>
      </c>
      <c r="H106" s="453"/>
      <c r="I106" s="461">
        <f t="shared" si="1"/>
        <v>13.986013986013987</v>
      </c>
      <c r="J106" s="403"/>
      <c r="K106" s="403"/>
      <c r="L106" s="161"/>
      <c r="M106" s="161"/>
    </row>
    <row r="107" spans="1:13" ht="15" hidden="1" customHeight="1" x14ac:dyDescent="0.25">
      <c r="A107" s="33">
        <v>10</v>
      </c>
      <c r="B107" s="33"/>
      <c r="C107" s="335" t="s">
        <v>155</v>
      </c>
      <c r="D107" s="336"/>
      <c r="E107" s="336"/>
      <c r="F107" s="410" t="s">
        <v>36</v>
      </c>
      <c r="G107" s="453" t="s">
        <v>234</v>
      </c>
      <c r="H107" s="453"/>
      <c r="I107" s="461">
        <f t="shared" si="1"/>
        <v>15.436863229391788</v>
      </c>
      <c r="J107" s="403"/>
      <c r="K107" s="403"/>
      <c r="L107" s="161"/>
      <c r="M107" s="161"/>
    </row>
    <row r="108" spans="1:13" ht="15" hidden="1" customHeight="1" x14ac:dyDescent="0.25">
      <c r="A108" s="33">
        <v>11</v>
      </c>
      <c r="B108" s="33"/>
      <c r="C108" s="958" t="s">
        <v>281</v>
      </c>
      <c r="D108" s="959"/>
      <c r="E108" s="959"/>
      <c r="F108" s="410" t="s">
        <v>36</v>
      </c>
      <c r="G108" s="453" t="s">
        <v>234</v>
      </c>
      <c r="H108" s="453"/>
      <c r="I108" s="461">
        <f t="shared" si="1"/>
        <v>30.303030303030305</v>
      </c>
      <c r="J108" s="403"/>
      <c r="K108" s="403"/>
      <c r="L108" s="161"/>
      <c r="M108" s="161"/>
    </row>
    <row r="109" spans="1:13" ht="15" hidden="1" customHeight="1" x14ac:dyDescent="0.25">
      <c r="A109" s="33">
        <v>12</v>
      </c>
      <c r="B109" s="33"/>
      <c r="C109" s="896" t="s">
        <v>154</v>
      </c>
      <c r="D109" s="897"/>
      <c r="E109" s="897"/>
      <c r="F109" s="410" t="s">
        <v>36</v>
      </c>
      <c r="G109" s="453" t="s">
        <v>234</v>
      </c>
      <c r="H109" s="453"/>
      <c r="I109" s="461">
        <v>0</v>
      </c>
      <c r="J109" s="403"/>
      <c r="K109" s="403"/>
      <c r="L109" s="161"/>
      <c r="M109" s="161"/>
    </row>
    <row r="110" spans="1:13" ht="15" hidden="1" customHeight="1" x14ac:dyDescent="0.25">
      <c r="A110" s="33">
        <v>13</v>
      </c>
      <c r="B110" s="33"/>
      <c r="C110" s="201" t="s">
        <v>231</v>
      </c>
      <c r="D110" s="202"/>
      <c r="E110" s="202"/>
      <c r="F110" s="410" t="s">
        <v>36</v>
      </c>
      <c r="G110" s="453" t="s">
        <v>234</v>
      </c>
      <c r="H110" s="453"/>
      <c r="I110" s="461">
        <v>0</v>
      </c>
      <c r="J110" s="403"/>
      <c r="K110" s="403"/>
      <c r="L110" s="161"/>
      <c r="M110" s="161"/>
    </row>
    <row r="111" spans="1:13" ht="15" hidden="1" customHeight="1" x14ac:dyDescent="0.25">
      <c r="A111" s="33">
        <v>14</v>
      </c>
      <c r="B111" s="33"/>
      <c r="C111" s="339" t="s">
        <v>282</v>
      </c>
      <c r="D111" s="202"/>
      <c r="E111" s="202"/>
      <c r="F111" s="410"/>
      <c r="G111" s="403"/>
      <c r="H111" s="403"/>
      <c r="I111" s="461">
        <v>0</v>
      </c>
      <c r="J111" s="403"/>
      <c r="K111" s="403"/>
      <c r="L111" s="161"/>
      <c r="M111" s="161"/>
    </row>
    <row r="112" spans="1:13" ht="15" hidden="1" customHeight="1" x14ac:dyDescent="0.25">
      <c r="A112" s="33">
        <v>15</v>
      </c>
      <c r="B112" s="33"/>
      <c r="C112" s="201" t="s">
        <v>357</v>
      </c>
      <c r="D112" s="202"/>
      <c r="E112" s="202"/>
      <c r="F112" s="410"/>
      <c r="G112" s="403"/>
      <c r="H112" s="403"/>
      <c r="I112" s="461">
        <f t="shared" si="1"/>
        <v>10.094891984655764</v>
      </c>
      <c r="J112" s="403"/>
      <c r="K112" s="403"/>
      <c r="L112" s="161"/>
      <c r="M112" s="161"/>
    </row>
    <row r="113" spans="1:13" ht="15" hidden="1" customHeight="1" x14ac:dyDescent="0.25">
      <c r="A113" s="33">
        <v>16</v>
      </c>
      <c r="B113" s="33"/>
      <c r="C113" s="201" t="s">
        <v>284</v>
      </c>
      <c r="D113" s="202"/>
      <c r="E113" s="202"/>
      <c r="F113" s="410"/>
      <c r="G113" s="403"/>
      <c r="H113" s="403"/>
      <c r="I113" s="461">
        <f t="shared" si="1"/>
        <v>55.555555555555557</v>
      </c>
      <c r="J113" s="403"/>
      <c r="K113" s="403"/>
      <c r="L113" s="161"/>
      <c r="M113" s="161"/>
    </row>
    <row r="114" spans="1:13" ht="15" hidden="1" customHeight="1" x14ac:dyDescent="0.25">
      <c r="A114" s="33">
        <v>17</v>
      </c>
      <c r="B114" s="33"/>
      <c r="C114" s="339" t="s">
        <v>285</v>
      </c>
      <c r="D114" s="202"/>
      <c r="E114" s="202"/>
      <c r="F114" s="410"/>
      <c r="G114" s="403"/>
      <c r="H114" s="403"/>
      <c r="I114" s="461">
        <f t="shared" si="1"/>
        <v>0.32193677161805423</v>
      </c>
      <c r="J114" s="403"/>
      <c r="K114" s="403"/>
      <c r="L114" s="161"/>
      <c r="M114" s="161"/>
    </row>
    <row r="115" spans="1:13" ht="15" hidden="1" customHeight="1" x14ac:dyDescent="0.25">
      <c r="A115" s="33">
        <v>18</v>
      </c>
      <c r="B115" s="33"/>
      <c r="C115" s="340" t="s">
        <v>286</v>
      </c>
      <c r="D115" s="202"/>
      <c r="E115" s="202"/>
      <c r="F115" s="410"/>
      <c r="G115" s="403"/>
      <c r="H115" s="403"/>
      <c r="I115" s="461">
        <f t="shared" si="1"/>
        <v>18.359853121175032</v>
      </c>
      <c r="J115" s="403"/>
      <c r="K115" s="403"/>
      <c r="L115" s="161"/>
      <c r="M115" s="161"/>
    </row>
    <row r="116" spans="1:13" ht="15" hidden="1" customHeight="1" x14ac:dyDescent="0.25">
      <c r="A116" s="33">
        <v>19</v>
      </c>
      <c r="B116" s="33"/>
      <c r="C116" s="340" t="s">
        <v>287</v>
      </c>
      <c r="D116" s="202"/>
      <c r="E116" s="202"/>
      <c r="F116" s="410"/>
      <c r="G116" s="403"/>
      <c r="H116" s="403"/>
      <c r="I116" s="461">
        <f t="shared" si="1"/>
        <v>86.206896551724142</v>
      </c>
      <c r="J116" s="403">
        <v>15</v>
      </c>
      <c r="K116" s="403"/>
      <c r="L116" s="161"/>
      <c r="M116" s="161"/>
    </row>
    <row r="117" spans="1:13" ht="15" hidden="1" customHeight="1" x14ac:dyDescent="0.25">
      <c r="A117" s="33">
        <v>20</v>
      </c>
      <c r="B117" s="33"/>
      <c r="C117" s="340" t="s">
        <v>288</v>
      </c>
      <c r="D117" s="202"/>
      <c r="E117" s="202"/>
      <c r="F117" s="410"/>
      <c r="G117" s="403"/>
      <c r="H117" s="403"/>
      <c r="I117" s="461">
        <f t="shared" si="1"/>
        <v>153.84615384615384</v>
      </c>
      <c r="J117" s="403"/>
      <c r="K117" s="403"/>
      <c r="L117" s="161"/>
      <c r="M117" s="161"/>
    </row>
    <row r="118" spans="1:13" ht="15" hidden="1" customHeight="1" x14ac:dyDescent="0.25">
      <c r="A118" s="33">
        <v>21</v>
      </c>
      <c r="B118" s="33"/>
      <c r="C118" s="340" t="s">
        <v>289</v>
      </c>
      <c r="D118" s="202"/>
      <c r="E118" s="202"/>
      <c r="F118" s="410"/>
      <c r="G118" s="403"/>
      <c r="H118" s="403"/>
      <c r="I118" s="461">
        <v>0</v>
      </c>
      <c r="J118" s="403"/>
      <c r="K118" s="403"/>
      <c r="L118" s="161"/>
      <c r="M118" s="161"/>
    </row>
    <row r="119" spans="1:13" ht="15" hidden="1" customHeight="1" x14ac:dyDescent="0.25">
      <c r="A119" s="33">
        <v>22</v>
      </c>
      <c r="B119" s="33"/>
      <c r="C119" s="340" t="s">
        <v>290</v>
      </c>
      <c r="D119" s="202"/>
      <c r="E119" s="202"/>
      <c r="F119" s="410"/>
      <c r="G119" s="403"/>
      <c r="H119" s="403"/>
      <c r="I119" s="461">
        <f t="shared" si="1"/>
        <v>700</v>
      </c>
      <c r="J119" s="403"/>
      <c r="K119" s="403"/>
      <c r="L119" s="161"/>
      <c r="M119" s="161"/>
    </row>
    <row r="120" spans="1:13" ht="15" hidden="1" customHeight="1" x14ac:dyDescent="0.25">
      <c r="A120" s="33">
        <v>23</v>
      </c>
      <c r="B120" s="33"/>
      <c r="C120" s="449" t="s">
        <v>349</v>
      </c>
      <c r="D120" s="202"/>
      <c r="E120" s="202"/>
      <c r="F120" s="422"/>
      <c r="G120" s="429"/>
      <c r="H120" s="430"/>
      <c r="I120" s="461">
        <f t="shared" si="1"/>
        <v>986.11111111111109</v>
      </c>
      <c r="J120" s="403"/>
      <c r="K120" s="403"/>
      <c r="L120" s="161"/>
      <c r="M120" s="161"/>
    </row>
    <row r="121" spans="1:13" ht="15" hidden="1" customHeight="1" x14ac:dyDescent="0.25">
      <c r="A121" s="33">
        <v>24</v>
      </c>
      <c r="B121" s="33"/>
      <c r="C121" s="452" t="s">
        <v>350</v>
      </c>
      <c r="D121" s="202"/>
      <c r="E121" s="202"/>
      <c r="F121" s="422"/>
      <c r="G121" s="429"/>
      <c r="H121" s="430"/>
      <c r="I121" s="461">
        <f t="shared" si="1"/>
        <v>281.6901408450704</v>
      </c>
      <c r="J121" s="403"/>
      <c r="K121" s="403"/>
      <c r="L121" s="161"/>
      <c r="M121" s="161"/>
    </row>
    <row r="122" spans="1:13" ht="15" hidden="1" customHeight="1" x14ac:dyDescent="0.25">
      <c r="A122" s="33">
        <v>25</v>
      </c>
      <c r="B122" s="33"/>
      <c r="C122" s="452" t="s">
        <v>351</v>
      </c>
      <c r="D122" s="202"/>
      <c r="E122" s="202"/>
      <c r="F122" s="422"/>
      <c r="G122" s="429"/>
      <c r="H122" s="430"/>
      <c r="I122" s="461">
        <f t="shared" si="1"/>
        <v>35.714285714285715</v>
      </c>
      <c r="J122" s="403"/>
      <c r="K122" s="403"/>
      <c r="L122" s="161"/>
      <c r="M122" s="161"/>
    </row>
    <row r="123" spans="1:13" x14ac:dyDescent="0.25">
      <c r="A123" s="33">
        <v>4</v>
      </c>
      <c r="B123" s="267"/>
      <c r="C123" s="217" t="s">
        <v>279</v>
      </c>
      <c r="D123" s="218"/>
      <c r="E123" s="219"/>
      <c r="F123" s="410"/>
      <c r="G123" s="682"/>
      <c r="H123" s="683"/>
      <c r="I123" s="461"/>
      <c r="J123" s="458"/>
      <c r="K123" s="458"/>
      <c r="L123" s="161"/>
      <c r="M123" s="161"/>
    </row>
    <row r="124" spans="1:13" ht="96.75" customHeight="1" x14ac:dyDescent="0.25">
      <c r="A124" s="33"/>
      <c r="B124" s="33"/>
      <c r="C124" s="878" t="s">
        <v>390</v>
      </c>
      <c r="D124" s="879"/>
      <c r="E124" s="880"/>
      <c r="F124" s="414" t="s">
        <v>34</v>
      </c>
      <c r="G124" s="956" t="s">
        <v>291</v>
      </c>
      <c r="H124" s="957"/>
      <c r="I124" s="459">
        <f>SUM(I125:I149)/3</f>
        <v>51.6</v>
      </c>
      <c r="J124" s="459"/>
      <c r="K124" s="459">
        <f>I124+J124</f>
        <v>51.6</v>
      </c>
      <c r="L124" s="161"/>
      <c r="M124" s="161"/>
    </row>
    <row r="125" spans="1:13" ht="15" hidden="1" customHeight="1" x14ac:dyDescent="0.25">
      <c r="A125" s="33">
        <v>1</v>
      </c>
      <c r="B125" s="33"/>
      <c r="C125" s="164" t="s">
        <v>144</v>
      </c>
      <c r="D125" s="164"/>
      <c r="E125" s="164"/>
      <c r="F125" s="414"/>
      <c r="G125" s="414"/>
      <c r="H125" s="414"/>
      <c r="I125" s="459"/>
      <c r="J125" s="459"/>
      <c r="K125" s="459"/>
      <c r="L125" s="161"/>
      <c r="M125" s="161"/>
    </row>
    <row r="126" spans="1:13" ht="15" hidden="1" customHeight="1" x14ac:dyDescent="0.25">
      <c r="A126" s="33">
        <v>2</v>
      </c>
      <c r="B126" s="33"/>
      <c r="C126" s="166" t="s">
        <v>145</v>
      </c>
      <c r="D126" s="163"/>
      <c r="E126" s="163"/>
      <c r="F126" s="414"/>
      <c r="G126" s="414"/>
      <c r="H126" s="414"/>
      <c r="I126" s="459">
        <v>3</v>
      </c>
      <c r="J126" s="459"/>
      <c r="K126" s="459"/>
      <c r="L126" s="161"/>
      <c r="M126" s="161"/>
    </row>
    <row r="127" spans="1:13" ht="15" hidden="1" customHeight="1" x14ac:dyDescent="0.25">
      <c r="A127" s="33">
        <v>3</v>
      </c>
      <c r="B127" s="33"/>
      <c r="C127" s="164" t="s">
        <v>146</v>
      </c>
      <c r="D127" s="164"/>
      <c r="E127" s="164"/>
      <c r="F127" s="414"/>
      <c r="G127" s="414"/>
      <c r="H127" s="414"/>
      <c r="I127" s="459"/>
      <c r="J127" s="459"/>
      <c r="K127" s="459"/>
      <c r="L127" s="161"/>
      <c r="M127" s="161"/>
    </row>
    <row r="128" spans="1:13" ht="15" hidden="1" customHeight="1" x14ac:dyDescent="0.25">
      <c r="A128" s="33">
        <v>4</v>
      </c>
      <c r="B128" s="33"/>
      <c r="C128" s="163" t="s">
        <v>147</v>
      </c>
      <c r="D128" s="163"/>
      <c r="E128" s="163"/>
      <c r="F128" s="434"/>
      <c r="G128" s="434"/>
      <c r="H128" s="434"/>
      <c r="I128" s="459"/>
      <c r="J128" s="459"/>
      <c r="K128" s="459"/>
      <c r="L128" s="161"/>
      <c r="M128" s="161"/>
    </row>
    <row r="129" spans="1:13" ht="15" hidden="1" customHeight="1" x14ac:dyDescent="0.25">
      <c r="A129" s="33">
        <v>5</v>
      </c>
      <c r="B129" s="33"/>
      <c r="C129" s="164" t="s">
        <v>148</v>
      </c>
      <c r="D129" s="164"/>
      <c r="E129" s="164"/>
      <c r="F129" s="434"/>
      <c r="G129" s="434"/>
      <c r="H129" s="434"/>
      <c r="I129" s="459"/>
      <c r="J129" s="459"/>
      <c r="K129" s="459"/>
      <c r="L129" s="161"/>
      <c r="M129" s="161"/>
    </row>
    <row r="130" spans="1:13" ht="15" hidden="1" customHeight="1" x14ac:dyDescent="0.25">
      <c r="A130" s="33">
        <v>6</v>
      </c>
      <c r="B130" s="33"/>
      <c r="C130" s="163" t="s">
        <v>149</v>
      </c>
      <c r="D130" s="163"/>
      <c r="E130" s="163"/>
      <c r="F130" s="434"/>
      <c r="G130" s="434"/>
      <c r="H130" s="434"/>
      <c r="I130" s="459"/>
      <c r="J130" s="459"/>
      <c r="K130" s="459"/>
      <c r="L130" s="161"/>
      <c r="M130" s="161"/>
    </row>
    <row r="131" spans="1:13" ht="15" hidden="1" customHeight="1" x14ac:dyDescent="0.25">
      <c r="A131" s="33">
        <v>7</v>
      </c>
      <c r="B131" s="33"/>
      <c r="C131" s="172" t="s">
        <v>150</v>
      </c>
      <c r="D131" s="172"/>
      <c r="E131" s="172"/>
      <c r="F131" s="434"/>
      <c r="G131" s="434"/>
      <c r="H131" s="434"/>
      <c r="I131" s="459"/>
      <c r="J131" s="459"/>
      <c r="K131" s="459"/>
      <c r="L131" s="161"/>
      <c r="M131" s="161"/>
    </row>
    <row r="132" spans="1:13" ht="15" hidden="1" customHeight="1" x14ac:dyDescent="0.25">
      <c r="A132" s="33">
        <v>8</v>
      </c>
      <c r="B132" s="33"/>
      <c r="C132" s="896" t="s">
        <v>151</v>
      </c>
      <c r="D132" s="897"/>
      <c r="E132" s="897"/>
      <c r="F132" s="434"/>
      <c r="G132" s="434"/>
      <c r="H132" s="434"/>
      <c r="I132" s="459"/>
      <c r="J132" s="459"/>
      <c r="K132" s="459"/>
      <c r="L132" s="161"/>
      <c r="M132" s="161"/>
    </row>
    <row r="133" spans="1:13" ht="15" hidden="1" customHeight="1" x14ac:dyDescent="0.25">
      <c r="A133" s="33">
        <v>9</v>
      </c>
      <c r="B133" s="33"/>
      <c r="C133" s="958" t="s">
        <v>152</v>
      </c>
      <c r="D133" s="959"/>
      <c r="E133" s="959"/>
      <c r="F133" s="434"/>
      <c r="G133" s="434"/>
      <c r="H133" s="434"/>
      <c r="I133" s="459"/>
      <c r="J133" s="459"/>
      <c r="K133" s="459"/>
      <c r="L133" s="161"/>
      <c r="M133" s="161"/>
    </row>
    <row r="134" spans="1:13" ht="15" hidden="1" customHeight="1" x14ac:dyDescent="0.25">
      <c r="A134" s="33">
        <v>10</v>
      </c>
      <c r="B134" s="33"/>
      <c r="C134" s="437" t="s">
        <v>155</v>
      </c>
      <c r="D134" s="438"/>
      <c r="E134" s="438"/>
      <c r="F134" s="434"/>
      <c r="G134" s="434"/>
      <c r="H134" s="434"/>
      <c r="I134" s="459"/>
      <c r="J134" s="459"/>
      <c r="K134" s="459"/>
      <c r="L134" s="161"/>
      <c r="M134" s="161"/>
    </row>
    <row r="135" spans="1:13" ht="15" hidden="1" customHeight="1" x14ac:dyDescent="0.25">
      <c r="A135" s="33">
        <v>11</v>
      </c>
      <c r="B135" s="33"/>
      <c r="C135" s="958" t="s">
        <v>281</v>
      </c>
      <c r="D135" s="959"/>
      <c r="E135" s="959"/>
      <c r="F135" s="434"/>
      <c r="G135" s="434"/>
      <c r="H135" s="434"/>
      <c r="I135" s="459"/>
      <c r="J135" s="459"/>
      <c r="K135" s="459"/>
      <c r="L135" s="161"/>
      <c r="M135" s="161"/>
    </row>
    <row r="136" spans="1:13" ht="15" hidden="1" customHeight="1" x14ac:dyDescent="0.25">
      <c r="A136" s="33">
        <v>12</v>
      </c>
      <c r="B136" s="33"/>
      <c r="C136" s="896" t="s">
        <v>154</v>
      </c>
      <c r="D136" s="897"/>
      <c r="E136" s="897"/>
      <c r="F136" s="434"/>
      <c r="G136" s="434"/>
      <c r="H136" s="434"/>
      <c r="I136" s="459"/>
      <c r="J136" s="459"/>
      <c r="K136" s="459"/>
      <c r="L136" s="161"/>
      <c r="M136" s="161"/>
    </row>
    <row r="137" spans="1:13" ht="15" hidden="1" customHeight="1" x14ac:dyDescent="0.25">
      <c r="A137" s="33">
        <v>13</v>
      </c>
      <c r="B137" s="33"/>
      <c r="C137" s="201" t="s">
        <v>231</v>
      </c>
      <c r="D137" s="202"/>
      <c r="E137" s="202"/>
      <c r="F137" s="414"/>
      <c r="G137" s="414"/>
      <c r="H137" s="414"/>
      <c r="I137" s="459"/>
      <c r="J137" s="459"/>
      <c r="K137" s="459"/>
      <c r="L137" s="161"/>
      <c r="M137" s="161"/>
    </row>
    <row r="138" spans="1:13" ht="15" hidden="1" customHeight="1" x14ac:dyDescent="0.25">
      <c r="A138" s="33">
        <v>14</v>
      </c>
      <c r="B138" s="33"/>
      <c r="C138" s="339" t="s">
        <v>282</v>
      </c>
      <c r="D138" s="202"/>
      <c r="E138" s="202"/>
      <c r="F138" s="414"/>
      <c r="G138" s="414"/>
      <c r="H138" s="414"/>
      <c r="I138" s="459"/>
      <c r="J138" s="459"/>
      <c r="K138" s="459"/>
      <c r="L138" s="161"/>
      <c r="M138" s="161"/>
    </row>
    <row r="139" spans="1:13" ht="15" hidden="1" customHeight="1" x14ac:dyDescent="0.25">
      <c r="A139" s="33">
        <v>15</v>
      </c>
      <c r="B139" s="33"/>
      <c r="C139" s="201" t="s">
        <v>357</v>
      </c>
      <c r="D139" s="202"/>
      <c r="E139" s="202"/>
      <c r="F139" s="414"/>
      <c r="G139" s="414"/>
      <c r="H139" s="414"/>
      <c r="I139" s="459"/>
      <c r="J139" s="459"/>
      <c r="K139" s="459"/>
      <c r="L139" s="161"/>
      <c r="M139" s="161"/>
    </row>
    <row r="140" spans="1:13" ht="15" hidden="1" customHeight="1" x14ac:dyDescent="0.25">
      <c r="A140" s="33">
        <v>16</v>
      </c>
      <c r="B140" s="33"/>
      <c r="C140" s="201" t="s">
        <v>284</v>
      </c>
      <c r="D140" s="202"/>
      <c r="E140" s="202"/>
      <c r="F140" s="434"/>
      <c r="G140" s="434"/>
      <c r="H140" s="434"/>
      <c r="I140" s="459">
        <v>51.8</v>
      </c>
      <c r="J140" s="459"/>
      <c r="K140" s="459"/>
      <c r="L140" s="161"/>
      <c r="M140" s="161"/>
    </row>
    <row r="141" spans="1:13" ht="15" hidden="1" customHeight="1" x14ac:dyDescent="0.25">
      <c r="A141" s="33">
        <v>17</v>
      </c>
      <c r="B141" s="33"/>
      <c r="C141" s="339" t="s">
        <v>285</v>
      </c>
      <c r="D141" s="202"/>
      <c r="E141" s="202"/>
      <c r="F141" s="434"/>
      <c r="G141" s="434"/>
      <c r="H141" s="434"/>
      <c r="I141" s="459"/>
      <c r="J141" s="459"/>
      <c r="K141" s="459"/>
      <c r="L141" s="161"/>
      <c r="M141" s="161"/>
    </row>
    <row r="142" spans="1:13" ht="15" hidden="1" customHeight="1" x14ac:dyDescent="0.25">
      <c r="A142" s="33">
        <v>18</v>
      </c>
      <c r="B142" s="33"/>
      <c r="C142" s="340" t="s">
        <v>286</v>
      </c>
      <c r="D142" s="202"/>
      <c r="E142" s="202"/>
      <c r="F142" s="434"/>
      <c r="G142" s="434"/>
      <c r="H142" s="434"/>
      <c r="I142" s="459"/>
      <c r="J142" s="459"/>
      <c r="K142" s="459"/>
      <c r="L142" s="161"/>
      <c r="M142" s="161"/>
    </row>
    <row r="143" spans="1:13" ht="15" hidden="1" customHeight="1" x14ac:dyDescent="0.25">
      <c r="A143" s="33">
        <v>19</v>
      </c>
      <c r="B143" s="33"/>
      <c r="C143" s="340" t="s">
        <v>287</v>
      </c>
      <c r="D143" s="202"/>
      <c r="E143" s="202"/>
      <c r="F143" s="414"/>
      <c r="G143" s="414"/>
      <c r="H143" s="414"/>
      <c r="I143" s="459"/>
      <c r="J143" s="459"/>
      <c r="K143" s="459"/>
      <c r="L143" s="161"/>
      <c r="M143" s="161"/>
    </row>
    <row r="144" spans="1:13" ht="15" hidden="1" customHeight="1" x14ac:dyDescent="0.25">
      <c r="A144" s="33">
        <v>20</v>
      </c>
      <c r="B144" s="33"/>
      <c r="C144" s="340" t="s">
        <v>288</v>
      </c>
      <c r="D144" s="202"/>
      <c r="E144" s="202"/>
      <c r="F144" s="414"/>
      <c r="G144" s="414"/>
      <c r="H144" s="414"/>
      <c r="I144" s="459"/>
      <c r="J144" s="459"/>
      <c r="K144" s="459"/>
      <c r="L144" s="161"/>
      <c r="M144" s="161"/>
    </row>
    <row r="145" spans="1:13" ht="15" hidden="1" customHeight="1" x14ac:dyDescent="0.25">
      <c r="A145" s="33">
        <v>21</v>
      </c>
      <c r="B145" s="33"/>
      <c r="C145" s="340" t="s">
        <v>289</v>
      </c>
      <c r="D145" s="202"/>
      <c r="E145" s="202"/>
      <c r="F145" s="414"/>
      <c r="G145" s="414"/>
      <c r="H145" s="414"/>
      <c r="I145" s="459"/>
      <c r="J145" s="459"/>
      <c r="K145" s="459"/>
      <c r="L145" s="161"/>
      <c r="M145" s="161"/>
    </row>
    <row r="146" spans="1:13" ht="15" hidden="1" customHeight="1" x14ac:dyDescent="0.25">
      <c r="A146" s="33">
        <v>22</v>
      </c>
      <c r="B146" s="33"/>
      <c r="C146" s="340" t="s">
        <v>290</v>
      </c>
      <c r="D146" s="202"/>
      <c r="E146" s="202"/>
      <c r="F146" s="414"/>
      <c r="G146" s="414"/>
      <c r="H146" s="414"/>
      <c r="I146" s="459"/>
      <c r="J146" s="459"/>
      <c r="K146" s="459"/>
      <c r="L146" s="161"/>
      <c r="M146" s="161"/>
    </row>
    <row r="147" spans="1:13" ht="15" hidden="1" customHeight="1" x14ac:dyDescent="0.25">
      <c r="A147" s="33">
        <v>23</v>
      </c>
      <c r="B147" s="33"/>
      <c r="C147" s="449" t="s">
        <v>349</v>
      </c>
      <c r="D147" s="202"/>
      <c r="E147" s="202"/>
      <c r="F147" s="434"/>
      <c r="G147" s="434"/>
      <c r="H147" s="434"/>
      <c r="I147" s="459"/>
      <c r="J147" s="459"/>
      <c r="K147" s="459"/>
      <c r="L147" s="161"/>
      <c r="M147" s="161"/>
    </row>
    <row r="148" spans="1:13" ht="15" hidden="1" customHeight="1" x14ac:dyDescent="0.25">
      <c r="A148" s="33">
        <v>24</v>
      </c>
      <c r="B148" s="33"/>
      <c r="C148" s="452" t="s">
        <v>350</v>
      </c>
      <c r="D148" s="202"/>
      <c r="E148" s="202"/>
      <c r="F148" s="434"/>
      <c r="G148" s="434"/>
      <c r="H148" s="434"/>
      <c r="I148" s="459"/>
      <c r="J148" s="459"/>
      <c r="K148" s="459"/>
      <c r="L148" s="161"/>
      <c r="M148" s="161"/>
    </row>
    <row r="149" spans="1:13" ht="15" hidden="1" customHeight="1" x14ac:dyDescent="0.25">
      <c r="A149" s="33">
        <v>25</v>
      </c>
      <c r="B149" s="33"/>
      <c r="C149" s="452" t="s">
        <v>351</v>
      </c>
      <c r="D149" s="202"/>
      <c r="E149" s="202"/>
      <c r="F149" s="434"/>
      <c r="G149" s="434"/>
      <c r="H149" s="434"/>
      <c r="I149" s="459">
        <v>100</v>
      </c>
      <c r="J149" s="459"/>
      <c r="K149" s="459"/>
      <c r="L149" s="161"/>
      <c r="M149" s="161"/>
    </row>
    <row r="150" spans="1:13" ht="84.75" customHeight="1" x14ac:dyDescent="0.25">
      <c r="A150" s="33"/>
      <c r="B150" s="33"/>
      <c r="C150" s="878" t="s">
        <v>391</v>
      </c>
      <c r="D150" s="879"/>
      <c r="E150" s="880"/>
      <c r="F150" s="414" t="s">
        <v>34</v>
      </c>
      <c r="G150" s="956" t="s">
        <v>291</v>
      </c>
      <c r="H150" s="957"/>
      <c r="I150" s="459">
        <f>SUM(I151:I175)/2</f>
        <v>66.5</v>
      </c>
      <c r="J150" s="459"/>
      <c r="K150" s="459">
        <f>I150+J150</f>
        <v>66.5</v>
      </c>
      <c r="L150" s="161"/>
      <c r="M150" s="161"/>
    </row>
    <row r="151" spans="1:13" ht="11.25" hidden="1" customHeight="1" x14ac:dyDescent="0.25">
      <c r="A151" s="30">
        <v>1</v>
      </c>
      <c r="B151" s="30"/>
      <c r="C151" s="164" t="s">
        <v>144</v>
      </c>
      <c r="D151" s="164"/>
      <c r="E151" s="164"/>
      <c r="F151" s="432"/>
      <c r="G151" s="436"/>
      <c r="H151" s="433"/>
      <c r="I151" s="462"/>
      <c r="J151" s="463"/>
      <c r="K151" s="464"/>
      <c r="L151" s="161"/>
      <c r="M151" s="161"/>
    </row>
    <row r="152" spans="1:13" ht="11.25" hidden="1" customHeight="1" x14ac:dyDescent="0.25">
      <c r="A152" s="30">
        <v>2</v>
      </c>
      <c r="B152" s="30"/>
      <c r="C152" s="166" t="s">
        <v>145</v>
      </c>
      <c r="D152" s="163"/>
      <c r="E152" s="163"/>
      <c r="F152" s="432"/>
      <c r="G152" s="436"/>
      <c r="H152" s="433"/>
      <c r="I152" s="462"/>
      <c r="J152" s="463"/>
      <c r="K152" s="464"/>
      <c r="L152" s="161"/>
      <c r="M152" s="161"/>
    </row>
    <row r="153" spans="1:13" ht="11.25" hidden="1" customHeight="1" x14ac:dyDescent="0.25">
      <c r="A153" s="30">
        <v>3</v>
      </c>
      <c r="B153" s="30"/>
      <c r="C153" s="164" t="s">
        <v>146</v>
      </c>
      <c r="D153" s="164"/>
      <c r="E153" s="164"/>
      <c r="F153" s="432"/>
      <c r="G153" s="436"/>
      <c r="H153" s="433"/>
      <c r="I153" s="462"/>
      <c r="J153" s="463"/>
      <c r="K153" s="464"/>
      <c r="L153" s="161"/>
      <c r="M153" s="161"/>
    </row>
    <row r="154" spans="1:13" ht="11.25" hidden="1" customHeight="1" x14ac:dyDescent="0.25">
      <c r="A154" s="30">
        <v>4</v>
      </c>
      <c r="B154" s="30"/>
      <c r="C154" s="163" t="s">
        <v>147</v>
      </c>
      <c r="D154" s="163"/>
      <c r="E154" s="163"/>
      <c r="F154" s="432"/>
      <c r="G154" s="436"/>
      <c r="H154" s="433"/>
      <c r="I154" s="462"/>
      <c r="J154" s="463"/>
      <c r="K154" s="464"/>
      <c r="L154" s="161"/>
      <c r="M154" s="161"/>
    </row>
    <row r="155" spans="1:13" ht="11.25" hidden="1" customHeight="1" x14ac:dyDescent="0.25">
      <c r="A155" s="30">
        <v>5</v>
      </c>
      <c r="B155" s="30"/>
      <c r="C155" s="164" t="s">
        <v>148</v>
      </c>
      <c r="D155" s="164"/>
      <c r="E155" s="164"/>
      <c r="F155" s="316"/>
      <c r="G155" s="317"/>
      <c r="H155" s="318"/>
      <c r="I155" s="316"/>
      <c r="J155" s="317"/>
      <c r="K155" s="318"/>
      <c r="L155" s="161"/>
      <c r="M155" s="161"/>
    </row>
    <row r="156" spans="1:13" ht="11.25" hidden="1" customHeight="1" x14ac:dyDescent="0.25">
      <c r="A156" s="30">
        <v>6</v>
      </c>
      <c r="B156" s="30"/>
      <c r="C156" s="163" t="s">
        <v>149</v>
      </c>
      <c r="D156" s="163"/>
      <c r="E156" s="163"/>
      <c r="F156" s="316"/>
      <c r="G156" s="317"/>
      <c r="H156" s="318"/>
      <c r="I156" s="316"/>
      <c r="J156" s="317"/>
      <c r="K156" s="318"/>
      <c r="L156" s="161"/>
      <c r="M156" s="161"/>
    </row>
    <row r="157" spans="1:13" hidden="1" x14ac:dyDescent="0.25">
      <c r="A157" s="30">
        <v>7</v>
      </c>
      <c r="B157" s="30"/>
      <c r="C157" s="172" t="s">
        <v>150</v>
      </c>
      <c r="D157" s="172"/>
      <c r="E157" s="172"/>
      <c r="F157" s="316"/>
      <c r="G157" s="317"/>
      <c r="H157" s="318"/>
      <c r="I157" s="316"/>
      <c r="J157" s="317"/>
      <c r="K157" s="318"/>
      <c r="L157" s="161"/>
      <c r="M157" s="161"/>
    </row>
    <row r="158" spans="1:13" hidden="1" x14ac:dyDescent="0.25">
      <c r="A158" s="30"/>
      <c r="B158" s="30"/>
      <c r="C158" s="896" t="s">
        <v>151</v>
      </c>
      <c r="D158" s="897"/>
      <c r="E158" s="897"/>
      <c r="F158" s="432"/>
      <c r="G158" s="436"/>
      <c r="H158" s="433"/>
      <c r="I158" s="432"/>
      <c r="J158" s="436"/>
      <c r="K158" s="433"/>
      <c r="L158" s="161"/>
      <c r="M158" s="161"/>
    </row>
    <row r="159" spans="1:13" hidden="1" x14ac:dyDescent="0.25">
      <c r="A159" s="30"/>
      <c r="B159" s="30"/>
      <c r="C159" s="958" t="s">
        <v>152</v>
      </c>
      <c r="D159" s="959"/>
      <c r="E159" s="959"/>
      <c r="F159" s="432"/>
      <c r="G159" s="436"/>
      <c r="H159" s="433"/>
      <c r="I159" s="432"/>
      <c r="J159" s="436"/>
      <c r="K159" s="433"/>
      <c r="L159" s="161"/>
      <c r="M159" s="161"/>
    </row>
    <row r="160" spans="1:13" hidden="1" x14ac:dyDescent="0.25">
      <c r="A160" s="30"/>
      <c r="B160" s="30"/>
      <c r="C160" s="437" t="s">
        <v>155</v>
      </c>
      <c r="D160" s="438"/>
      <c r="E160" s="438"/>
      <c r="F160" s="432"/>
      <c r="G160" s="436"/>
      <c r="H160" s="433"/>
      <c r="I160" s="432"/>
      <c r="J160" s="436"/>
      <c r="K160" s="433"/>
      <c r="L160" s="161"/>
      <c r="M160" s="161"/>
    </row>
    <row r="161" spans="1:13" hidden="1" x14ac:dyDescent="0.25">
      <c r="A161" s="30">
        <v>8</v>
      </c>
      <c r="B161" s="30"/>
      <c r="C161" s="958" t="s">
        <v>281</v>
      </c>
      <c r="D161" s="959"/>
      <c r="E161" s="959"/>
      <c r="F161" s="432"/>
      <c r="G161" s="436"/>
      <c r="H161" s="433"/>
      <c r="I161" s="432"/>
      <c r="J161" s="436"/>
      <c r="K161" s="433"/>
      <c r="L161" s="161"/>
      <c r="M161" s="161"/>
    </row>
    <row r="162" spans="1:13" hidden="1" x14ac:dyDescent="0.25">
      <c r="A162" s="30">
        <v>9</v>
      </c>
      <c r="B162" s="30"/>
      <c r="C162" s="896" t="s">
        <v>154</v>
      </c>
      <c r="D162" s="897"/>
      <c r="E162" s="897"/>
      <c r="F162" s="432"/>
      <c r="G162" s="436"/>
      <c r="H162" s="433"/>
      <c r="I162" s="432"/>
      <c r="J162" s="436"/>
      <c r="K162" s="433"/>
      <c r="L162" s="161"/>
      <c r="M162" s="161"/>
    </row>
    <row r="163" spans="1:13" hidden="1" x14ac:dyDescent="0.25">
      <c r="A163" s="30">
        <v>10</v>
      </c>
      <c r="B163" s="30"/>
      <c r="C163" s="201" t="s">
        <v>231</v>
      </c>
      <c r="D163" s="202"/>
      <c r="E163" s="202"/>
      <c r="F163" s="432"/>
      <c r="G163" s="436"/>
      <c r="H163" s="433"/>
      <c r="I163" s="432"/>
      <c r="J163" s="436"/>
      <c r="K163" s="433"/>
      <c r="L163" s="161"/>
      <c r="M163" s="161"/>
    </row>
    <row r="164" spans="1:13" hidden="1" x14ac:dyDescent="0.25">
      <c r="A164" s="30">
        <v>11</v>
      </c>
      <c r="B164" s="30"/>
      <c r="C164" s="339" t="s">
        <v>282</v>
      </c>
      <c r="D164" s="202"/>
      <c r="E164" s="202"/>
      <c r="F164" s="432"/>
      <c r="G164" s="436"/>
      <c r="H164" s="433"/>
      <c r="I164" s="432"/>
      <c r="J164" s="436"/>
      <c r="K164" s="433"/>
      <c r="L164" s="161"/>
      <c r="M164" s="161"/>
    </row>
    <row r="165" spans="1:13" ht="39" hidden="1" x14ac:dyDescent="0.25">
      <c r="A165" s="30">
        <v>12</v>
      </c>
      <c r="B165" s="30"/>
      <c r="C165" s="201" t="s">
        <v>357</v>
      </c>
      <c r="D165" s="202"/>
      <c r="E165" s="202"/>
      <c r="F165" s="432"/>
      <c r="G165" s="436"/>
      <c r="H165" s="433"/>
      <c r="I165" s="432"/>
      <c r="J165" s="436"/>
      <c r="K165" s="433"/>
      <c r="L165" s="161"/>
      <c r="M165" s="161"/>
    </row>
    <row r="166" spans="1:13" hidden="1" x14ac:dyDescent="0.25">
      <c r="A166" s="30">
        <v>13</v>
      </c>
      <c r="B166" s="30"/>
      <c r="C166" s="201" t="s">
        <v>284</v>
      </c>
      <c r="D166" s="202"/>
      <c r="E166" s="202"/>
      <c r="F166" s="316"/>
      <c r="G166" s="317"/>
      <c r="H166" s="318"/>
      <c r="I166" s="316">
        <v>33</v>
      </c>
      <c r="J166" s="317"/>
      <c r="K166" s="318"/>
      <c r="L166" s="161"/>
      <c r="M166" s="161"/>
    </row>
    <row r="167" spans="1:13" hidden="1" x14ac:dyDescent="0.25">
      <c r="A167" s="30">
        <v>14</v>
      </c>
      <c r="B167" s="30"/>
      <c r="C167" s="339" t="s">
        <v>285</v>
      </c>
      <c r="D167" s="202"/>
      <c r="E167" s="202"/>
      <c r="F167" s="316"/>
      <c r="G167" s="317"/>
      <c r="H167" s="318"/>
      <c r="I167" s="316"/>
      <c r="J167" s="317"/>
      <c r="K167" s="318"/>
      <c r="L167" s="161"/>
      <c r="M167" s="161"/>
    </row>
    <row r="168" spans="1:13" hidden="1" x14ac:dyDescent="0.25">
      <c r="A168" s="30">
        <v>15</v>
      </c>
      <c r="B168" s="30"/>
      <c r="C168" s="340" t="s">
        <v>286</v>
      </c>
      <c r="D168" s="202"/>
      <c r="E168" s="202"/>
      <c r="F168" s="316"/>
      <c r="G168" s="317"/>
      <c r="H168" s="318"/>
      <c r="I168" s="316"/>
      <c r="J168" s="317"/>
      <c r="K168" s="318"/>
      <c r="L168" s="161"/>
      <c r="M168" s="161"/>
    </row>
    <row r="169" spans="1:13" hidden="1" x14ac:dyDescent="0.25">
      <c r="A169" s="30">
        <v>16</v>
      </c>
      <c r="B169" s="30"/>
      <c r="C169" s="340" t="s">
        <v>287</v>
      </c>
      <c r="D169" s="202"/>
      <c r="E169" s="202"/>
      <c r="F169" s="316"/>
      <c r="G169" s="317"/>
      <c r="H169" s="318"/>
      <c r="I169" s="316"/>
      <c r="J169" s="317"/>
      <c r="K169" s="318"/>
      <c r="L169" s="161"/>
      <c r="M169" s="161"/>
    </row>
    <row r="170" spans="1:13" ht="15" hidden="1" customHeight="1" x14ac:dyDescent="0.25">
      <c r="A170" s="30">
        <v>17</v>
      </c>
      <c r="B170" s="30"/>
      <c r="C170" s="340" t="s">
        <v>288</v>
      </c>
      <c r="D170" s="202"/>
      <c r="E170" s="202"/>
      <c r="F170" s="316"/>
      <c r="G170" s="317"/>
      <c r="H170" s="318"/>
      <c r="I170" s="316"/>
      <c r="J170" s="317"/>
      <c r="K170" s="318"/>
      <c r="L170" s="161"/>
      <c r="M170" s="161"/>
    </row>
    <row r="171" spans="1:13" ht="15" hidden="1" customHeight="1" x14ac:dyDescent="0.25">
      <c r="A171" s="30">
        <v>18</v>
      </c>
      <c r="B171" s="30"/>
      <c r="C171" s="340" t="s">
        <v>289</v>
      </c>
      <c r="D171" s="202"/>
      <c r="E171" s="202"/>
      <c r="F171" s="316"/>
      <c r="G171" s="317"/>
      <c r="H171" s="318"/>
      <c r="I171" s="316"/>
      <c r="J171" s="317"/>
      <c r="K171" s="318"/>
      <c r="L171" s="161"/>
      <c r="M171" s="161"/>
    </row>
    <row r="172" spans="1:13" hidden="1" x14ac:dyDescent="0.25">
      <c r="A172" s="30">
        <v>19</v>
      </c>
      <c r="B172" s="30"/>
      <c r="C172" s="340" t="s">
        <v>290</v>
      </c>
      <c r="D172" s="202"/>
      <c r="E172" s="202"/>
      <c r="F172" s="316"/>
      <c r="G172" s="317"/>
      <c r="H172" s="318"/>
      <c r="I172" s="316"/>
      <c r="J172" s="317"/>
      <c r="K172" s="318"/>
      <c r="L172" s="161"/>
      <c r="M172" s="161"/>
    </row>
    <row r="173" spans="1:13" ht="15" hidden="1" customHeight="1" x14ac:dyDescent="0.25">
      <c r="A173" s="30">
        <v>20</v>
      </c>
      <c r="B173" s="30"/>
      <c r="C173" s="449" t="s">
        <v>349</v>
      </c>
      <c r="D173" s="202"/>
      <c r="E173" s="202"/>
      <c r="F173" s="316"/>
      <c r="G173" s="317"/>
      <c r="H173" s="318"/>
      <c r="I173" s="316"/>
      <c r="J173" s="317"/>
      <c r="K173" s="318"/>
      <c r="L173" s="161"/>
      <c r="M173" s="161"/>
    </row>
    <row r="174" spans="1:13" ht="15" hidden="1" customHeight="1" x14ac:dyDescent="0.25">
      <c r="A174" s="30">
        <v>21</v>
      </c>
      <c r="B174" s="30"/>
      <c r="C174" s="452" t="s">
        <v>350</v>
      </c>
      <c r="D174" s="202"/>
      <c r="E174" s="202"/>
      <c r="F174" s="316"/>
      <c r="G174" s="317"/>
      <c r="H174" s="318"/>
      <c r="I174" s="316"/>
      <c r="J174" s="317"/>
      <c r="K174" s="318"/>
      <c r="L174" s="161"/>
      <c r="M174" s="161"/>
    </row>
    <row r="175" spans="1:13" ht="26.25" hidden="1" x14ac:dyDescent="0.25">
      <c r="A175" s="30">
        <v>22</v>
      </c>
      <c r="B175" s="30"/>
      <c r="C175" s="452" t="s">
        <v>351</v>
      </c>
      <c r="D175" s="202"/>
      <c r="E175" s="202"/>
      <c r="F175" s="316"/>
      <c r="G175" s="317"/>
      <c r="H175" s="318"/>
      <c r="I175" s="316">
        <v>100</v>
      </c>
      <c r="J175" s="317"/>
      <c r="K175" s="318"/>
      <c r="L175" s="161"/>
      <c r="M175" s="161"/>
    </row>
    <row r="176" spans="1:13" ht="24.75" customHeight="1" x14ac:dyDescent="0.25">
      <c r="A176" s="721" t="s">
        <v>333</v>
      </c>
      <c r="B176" s="721"/>
      <c r="C176" s="721"/>
      <c r="D176" s="721"/>
      <c r="E176" s="721"/>
      <c r="F176" s="721"/>
      <c r="G176" s="271"/>
      <c r="H176" s="272"/>
      <c r="I176" s="41"/>
      <c r="J176" s="273" t="s">
        <v>219</v>
      </c>
      <c r="K176" s="38"/>
    </row>
    <row r="177" spans="1:11" ht="11.25" customHeight="1" x14ac:dyDescent="0.25">
      <c r="A177" s="56"/>
      <c r="B177" s="56"/>
      <c r="C177" s="56"/>
      <c r="F177" s="30"/>
      <c r="G177" s="375"/>
      <c r="H177" s="30"/>
      <c r="I177" s="30"/>
      <c r="J177" s="204" t="s">
        <v>77</v>
      </c>
      <c r="K177" s="204"/>
    </row>
    <row r="178" spans="1:11" ht="10.5" customHeight="1" x14ac:dyDescent="0.25">
      <c r="A178" s="677" t="s">
        <v>78</v>
      </c>
      <c r="B178" s="677"/>
      <c r="C178" s="677"/>
      <c r="D178" s="677"/>
      <c r="E178" s="677"/>
      <c r="F178" s="30"/>
      <c r="G178" s="30"/>
      <c r="H178" s="30"/>
      <c r="I178" s="30"/>
      <c r="J178" s="30"/>
      <c r="K178" s="30"/>
    </row>
    <row r="179" spans="1:11" ht="24" customHeight="1" x14ac:dyDescent="0.25">
      <c r="A179" s="209" t="s">
        <v>310</v>
      </c>
      <c r="B179" s="609"/>
      <c r="C179" s="609"/>
      <c r="D179" s="609"/>
      <c r="E179" s="609"/>
      <c r="F179" s="30"/>
      <c r="G179" s="30"/>
      <c r="H179" s="30"/>
      <c r="I179" s="30"/>
      <c r="J179" s="30"/>
      <c r="K179" s="30"/>
    </row>
    <row r="180" spans="1:11" ht="27" customHeight="1" x14ac:dyDescent="0.25">
      <c r="A180" s="720" t="s">
        <v>312</v>
      </c>
      <c r="B180" s="720"/>
      <c r="C180" s="720"/>
      <c r="D180" s="720"/>
      <c r="E180" s="720"/>
      <c r="F180" s="720"/>
      <c r="G180" s="58"/>
      <c r="H180" s="60"/>
      <c r="I180" s="40"/>
      <c r="J180" s="273" t="s">
        <v>276</v>
      </c>
      <c r="K180" s="40"/>
    </row>
    <row r="181" spans="1:11" x14ac:dyDescent="0.25">
      <c r="A181" s="204" t="s">
        <v>437</v>
      </c>
      <c r="B181" s="56"/>
      <c r="C181" s="56"/>
      <c r="D181" s="56"/>
      <c r="F181" s="40"/>
      <c r="G181" s="375"/>
      <c r="H181" s="40"/>
      <c r="I181" s="30"/>
      <c r="J181" s="204" t="s">
        <v>77</v>
      </c>
      <c r="K181" s="204"/>
    </row>
    <row r="182" spans="1:11" x14ac:dyDescent="0.25">
      <c r="A182" t="s">
        <v>438</v>
      </c>
    </row>
  </sheetData>
  <mergeCells count="105">
    <mergeCell ref="J14:K14"/>
    <mergeCell ref="G41:H41"/>
    <mergeCell ref="L48:M48"/>
    <mergeCell ref="L49:M49"/>
    <mergeCell ref="L44:M44"/>
    <mergeCell ref="L45:M45"/>
    <mergeCell ref="L46:M46"/>
    <mergeCell ref="G46:H46"/>
    <mergeCell ref="G47:H47"/>
    <mergeCell ref="J4:K4"/>
    <mergeCell ref="A38:F38"/>
    <mergeCell ref="H38:I38"/>
    <mergeCell ref="H37:I37"/>
    <mergeCell ref="J9:K9"/>
    <mergeCell ref="J10:K10"/>
    <mergeCell ref="J2:K3"/>
    <mergeCell ref="H35:I35"/>
    <mergeCell ref="A35:F35"/>
    <mergeCell ref="J32:K32"/>
    <mergeCell ref="J7:K7"/>
    <mergeCell ref="J8:K8"/>
    <mergeCell ref="J17:K17"/>
    <mergeCell ref="J15:K15"/>
    <mergeCell ref="J18:K18"/>
    <mergeCell ref="B2:F3"/>
    <mergeCell ref="G2:G3"/>
    <mergeCell ref="H2:H3"/>
    <mergeCell ref="I2:I3"/>
    <mergeCell ref="B4:F4"/>
    <mergeCell ref="J11:K11"/>
    <mergeCell ref="B32:F32"/>
    <mergeCell ref="J13:K13"/>
    <mergeCell ref="A2:A3"/>
    <mergeCell ref="A178:E178"/>
    <mergeCell ref="A176:F176"/>
    <mergeCell ref="H36:I36"/>
    <mergeCell ref="A37:F37"/>
    <mergeCell ref="C43:E43"/>
    <mergeCell ref="C42:E42"/>
    <mergeCell ref="A36:F36"/>
    <mergeCell ref="C55:E55"/>
    <mergeCell ref="C41:E41"/>
    <mergeCell ref="C51:E51"/>
    <mergeCell ref="C52:E52"/>
    <mergeCell ref="C54:E54"/>
    <mergeCell ref="G44:H44"/>
    <mergeCell ref="G45:H45"/>
    <mergeCell ref="G150:H150"/>
    <mergeCell ref="C109:E109"/>
    <mergeCell ref="C108:E108"/>
    <mergeCell ref="C106:E106"/>
    <mergeCell ref="C105:E105"/>
    <mergeCell ref="G56:H56"/>
    <mergeCell ref="G70:H70"/>
    <mergeCell ref="G48:H48"/>
    <mergeCell ref="G51:H51"/>
    <mergeCell ref="G57:H57"/>
    <mergeCell ref="J5:K5"/>
    <mergeCell ref="C5:F5"/>
    <mergeCell ref="C40:E40"/>
    <mergeCell ref="G40:H40"/>
    <mergeCell ref="C70:E70"/>
    <mergeCell ref="C78:E78"/>
    <mergeCell ref="C79:E79"/>
    <mergeCell ref="C81:E81"/>
    <mergeCell ref="C82:E82"/>
    <mergeCell ref="G59:H59"/>
    <mergeCell ref="G60:H60"/>
    <mergeCell ref="G61:H61"/>
    <mergeCell ref="G42:H42"/>
    <mergeCell ref="G43:H43"/>
    <mergeCell ref="J28:K28"/>
    <mergeCell ref="J16:K16"/>
    <mergeCell ref="J12:K12"/>
    <mergeCell ref="G58:H58"/>
    <mergeCell ref="G52:H52"/>
    <mergeCell ref="G53:H53"/>
    <mergeCell ref="G54:H54"/>
    <mergeCell ref="G55:H55"/>
    <mergeCell ref="G49:H49"/>
    <mergeCell ref="G50:H50"/>
    <mergeCell ref="A180:F180"/>
    <mergeCell ref="G62:H62"/>
    <mergeCell ref="G63:H63"/>
    <mergeCell ref="G64:H64"/>
    <mergeCell ref="G65:H65"/>
    <mergeCell ref="G66:H66"/>
    <mergeCell ref="C150:E150"/>
    <mergeCell ref="C124:E124"/>
    <mergeCell ref="C136:E136"/>
    <mergeCell ref="C158:E158"/>
    <mergeCell ref="G123:H123"/>
    <mergeCell ref="G124:H124"/>
    <mergeCell ref="G96:H96"/>
    <mergeCell ref="G97:H97"/>
    <mergeCell ref="G69:H69"/>
    <mergeCell ref="C97:E97"/>
    <mergeCell ref="C159:E159"/>
    <mergeCell ref="C161:E161"/>
    <mergeCell ref="C162:E162"/>
    <mergeCell ref="G67:H67"/>
    <mergeCell ref="G68:H68"/>
    <mergeCell ref="C132:E132"/>
    <mergeCell ref="C133:E133"/>
    <mergeCell ref="C135:E135"/>
  </mergeCells>
  <pageMargins left="0.11811023622047245" right="0.19685039370078741" top="0.31" bottom="0.15748031496062992" header="0.17" footer="0.18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BreakPreview" zoomScale="90" zoomScaleNormal="100" zoomScaleSheetLayoutView="90" workbookViewId="0">
      <selection activeCell="E27" sqref="E27"/>
    </sheetView>
  </sheetViews>
  <sheetFormatPr defaultRowHeight="15" x14ac:dyDescent="0.25"/>
  <cols>
    <col min="1" max="1" width="4" customWidth="1"/>
    <col min="2" max="2" width="21.85546875" customWidth="1"/>
    <col min="3" max="3" width="14.42578125" customWidth="1"/>
    <col min="5" max="5" width="17.140625" customWidth="1"/>
    <col min="6" max="6" width="3.85546875" customWidth="1"/>
    <col min="9" max="9" width="5.5703125" customWidth="1"/>
    <col min="11" max="11" width="12.7109375" customWidth="1"/>
  </cols>
  <sheetData>
    <row r="1" spans="4:14" ht="15" customHeight="1" x14ac:dyDescent="0.25">
      <c r="J1" s="56"/>
      <c r="K1" s="842" t="s">
        <v>106</v>
      </c>
      <c r="L1" s="842"/>
      <c r="M1" s="842"/>
    </row>
    <row r="2" spans="4:14" ht="15" customHeight="1" x14ac:dyDescent="0.25">
      <c r="J2" s="56"/>
      <c r="K2" s="842" t="s">
        <v>107</v>
      </c>
      <c r="L2" s="842"/>
      <c r="M2" s="842"/>
    </row>
    <row r="3" spans="4:14" ht="15" customHeight="1" x14ac:dyDescent="0.25">
      <c r="J3" s="56"/>
      <c r="K3" s="842" t="s">
        <v>108</v>
      </c>
      <c r="L3" s="842"/>
      <c r="M3" s="842"/>
    </row>
    <row r="4" spans="4:14" ht="15" customHeight="1" x14ac:dyDescent="0.25">
      <c r="J4" s="56"/>
      <c r="K4" s="720" t="s">
        <v>106</v>
      </c>
      <c r="L4" s="720"/>
      <c r="M4" s="720"/>
      <c r="N4" s="612"/>
    </row>
    <row r="5" spans="4:14" ht="15" customHeight="1" x14ac:dyDescent="0.25">
      <c r="K5" s="720" t="s">
        <v>107</v>
      </c>
      <c r="L5" s="720"/>
      <c r="M5" s="720"/>
      <c r="N5" s="612"/>
    </row>
    <row r="6" spans="4:14" ht="15" customHeight="1" x14ac:dyDescent="0.25">
      <c r="K6" s="720" t="s">
        <v>108</v>
      </c>
      <c r="L6" s="720"/>
      <c r="M6" s="720"/>
      <c r="N6" s="612"/>
    </row>
    <row r="7" spans="4:14" ht="15" customHeight="1" x14ac:dyDescent="0.25">
      <c r="K7" s="720" t="s">
        <v>139</v>
      </c>
      <c r="L7" s="720"/>
      <c r="M7" s="720"/>
      <c r="N7" s="612"/>
    </row>
    <row r="8" spans="4:14" ht="15" customHeight="1" x14ac:dyDescent="0.25">
      <c r="I8" s="27"/>
      <c r="J8" s="626"/>
      <c r="K8" s="720" t="s">
        <v>106</v>
      </c>
      <c r="L8" s="720"/>
      <c r="M8" s="720"/>
      <c r="N8" s="612"/>
    </row>
    <row r="9" spans="4:14" ht="15" customHeight="1" x14ac:dyDescent="0.25">
      <c r="I9" s="27"/>
      <c r="J9" s="558"/>
      <c r="K9" s="721" t="s">
        <v>109</v>
      </c>
      <c r="L9" s="721"/>
      <c r="M9" s="721"/>
      <c r="N9" s="612"/>
    </row>
    <row r="10" spans="4:14" ht="10.5" customHeight="1" x14ac:dyDescent="0.25">
      <c r="I10" s="27"/>
      <c r="J10" s="558"/>
      <c r="K10" s="726" t="s">
        <v>309</v>
      </c>
      <c r="L10" s="726"/>
      <c r="M10" s="726"/>
      <c r="N10" s="613"/>
    </row>
    <row r="11" spans="4:14" ht="21" customHeight="1" x14ac:dyDescent="0.25">
      <c r="J11" s="56"/>
      <c r="K11" s="719" t="s">
        <v>431</v>
      </c>
      <c r="L11" s="719"/>
      <c r="M11" s="719"/>
      <c r="N11" s="719"/>
    </row>
    <row r="12" spans="4:14" ht="15" customHeight="1" x14ac:dyDescent="0.25">
      <c r="K12" s="720" t="s">
        <v>140</v>
      </c>
      <c r="L12" s="720"/>
      <c r="M12" s="720"/>
      <c r="N12" s="612"/>
    </row>
    <row r="13" spans="4:14" ht="15" customHeight="1" x14ac:dyDescent="0.25">
      <c r="J13" s="630"/>
      <c r="K13" s="719" t="s">
        <v>447</v>
      </c>
      <c r="L13" s="719"/>
      <c r="M13" s="719"/>
      <c r="N13" s="719"/>
    </row>
    <row r="14" spans="4:14" ht="21" x14ac:dyDescent="0.35">
      <c r="E14" s="7"/>
      <c r="F14" s="7"/>
      <c r="G14" s="7"/>
      <c r="H14" s="718"/>
      <c r="I14" s="718"/>
      <c r="J14" s="7"/>
      <c r="K14" s="7"/>
      <c r="L14" s="7"/>
    </row>
    <row r="15" spans="4:14" ht="93.75" customHeight="1" x14ac:dyDescent="0.35">
      <c r="D15" s="7"/>
      <c r="E15" s="718" t="s">
        <v>0</v>
      </c>
      <c r="F15" s="718"/>
      <c r="I15" s="330"/>
      <c r="J15" s="7"/>
      <c r="K15" s="7"/>
      <c r="L15" s="7"/>
    </row>
    <row r="16" spans="4:14" ht="21" x14ac:dyDescent="0.35">
      <c r="D16" s="115" t="s">
        <v>1</v>
      </c>
      <c r="E16" s="115"/>
      <c r="F16" s="115"/>
      <c r="G16" s="115"/>
      <c r="H16" s="115"/>
      <c r="I16" s="330"/>
      <c r="J16" s="7"/>
      <c r="K16" s="7"/>
      <c r="L16" s="7"/>
    </row>
    <row r="17" spans="1:19" ht="21" x14ac:dyDescent="0.35">
      <c r="D17" s="718" t="s">
        <v>334</v>
      </c>
      <c r="E17" s="718"/>
      <c r="F17" s="718"/>
      <c r="G17" s="718"/>
      <c r="H17" s="718"/>
      <c r="I17" s="115"/>
      <c r="J17" s="115"/>
      <c r="K17" s="115"/>
      <c r="L17" s="115"/>
    </row>
    <row r="18" spans="1:19" ht="21" x14ac:dyDescent="0.35">
      <c r="D18" s="27"/>
      <c r="E18" s="27"/>
      <c r="F18" s="27"/>
      <c r="G18" s="27"/>
      <c r="H18" s="27"/>
      <c r="I18" s="115"/>
      <c r="J18" s="115"/>
      <c r="K18" s="115"/>
      <c r="L18" s="115"/>
    </row>
    <row r="19" spans="1:19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9" ht="15.75" x14ac:dyDescent="0.25">
      <c r="A20" s="6" t="s">
        <v>2</v>
      </c>
      <c r="B20" s="35">
        <v>1000000</v>
      </c>
      <c r="C20" s="1"/>
      <c r="D20" s="68" t="s">
        <v>309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7"/>
      <c r="P20" s="27"/>
      <c r="Q20" s="27"/>
    </row>
    <row r="21" spans="1:19" x14ac:dyDescent="0.25">
      <c r="A21" s="6"/>
      <c r="B21" s="5" t="s">
        <v>204</v>
      </c>
      <c r="D21" s="5" t="s">
        <v>205</v>
      </c>
    </row>
    <row r="22" spans="1:19" ht="15.75" x14ac:dyDescent="0.25">
      <c r="A22" s="6" t="s">
        <v>4</v>
      </c>
      <c r="B22" s="35">
        <v>1010000</v>
      </c>
      <c r="C22" s="1"/>
      <c r="D22" s="68" t="str">
        <f>D20</f>
        <v>Управління гуманітарної політики Нікопольської міської ради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7"/>
      <c r="P22" s="27"/>
      <c r="Q22" s="27"/>
    </row>
    <row r="23" spans="1:19" x14ac:dyDescent="0.25">
      <c r="A23" s="6"/>
      <c r="B23" t="s">
        <v>203</v>
      </c>
    </row>
    <row r="24" spans="1:19" ht="65.25" customHeight="1" x14ac:dyDescent="0.25">
      <c r="A24" s="6" t="s">
        <v>6</v>
      </c>
      <c r="B24" s="35">
        <v>1017325</v>
      </c>
      <c r="C24" s="200"/>
      <c r="D24" s="787" t="s">
        <v>293</v>
      </c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0"/>
      <c r="P24" s="69"/>
      <c r="Q24" s="69"/>
      <c r="R24" s="69"/>
      <c r="S24" s="69"/>
    </row>
    <row r="25" spans="1:19" ht="15.75" x14ac:dyDescent="0.25">
      <c r="B25" t="s">
        <v>202</v>
      </c>
      <c r="G25" s="23"/>
    </row>
    <row r="26" spans="1:19" ht="21" x14ac:dyDescent="0.35">
      <c r="A26" s="6" t="s">
        <v>13</v>
      </c>
      <c r="B26" s="6" t="s">
        <v>17</v>
      </c>
      <c r="F26" s="788">
        <f>L26+E27</f>
        <v>150000</v>
      </c>
      <c r="G26" s="953"/>
      <c r="H26" t="s">
        <v>8</v>
      </c>
      <c r="L26" s="788"/>
      <c r="M26" s="788"/>
      <c r="N26" t="s">
        <v>10</v>
      </c>
    </row>
    <row r="27" spans="1:19" ht="21" x14ac:dyDescent="0.35">
      <c r="B27" t="s">
        <v>9</v>
      </c>
      <c r="E27" s="562">
        <v>150000</v>
      </c>
      <c r="F27" s="562"/>
      <c r="G27" t="s">
        <v>11</v>
      </c>
    </row>
    <row r="28" spans="1:19" ht="10.5" customHeight="1" x14ac:dyDescent="0.25"/>
    <row r="29" spans="1:19" ht="21" customHeight="1" x14ac:dyDescent="0.25">
      <c r="A29" s="6" t="s">
        <v>14</v>
      </c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"/>
      <c r="R29" s="6"/>
      <c r="S29" s="6"/>
    </row>
    <row r="30" spans="1:19" ht="60" customHeight="1" x14ac:dyDescent="0.25">
      <c r="A30" s="13"/>
      <c r="B30" s="970" t="s">
        <v>448</v>
      </c>
      <c r="C30" s="970"/>
      <c r="D30" s="970"/>
      <c r="E30" s="970"/>
      <c r="F30" s="970"/>
      <c r="G30" s="970"/>
      <c r="H30" s="970"/>
      <c r="I30" s="970"/>
      <c r="J30" s="970"/>
      <c r="K30" s="970"/>
      <c r="L30" s="970"/>
      <c r="M30" s="970"/>
      <c r="N30" s="970"/>
      <c r="O30" s="20"/>
      <c r="P30" s="20"/>
      <c r="Q30" s="18"/>
      <c r="R30" s="15"/>
      <c r="S30" s="15"/>
    </row>
    <row r="31" spans="1:19" ht="24.75" customHeight="1" x14ac:dyDescent="0.25">
      <c r="A31" s="6" t="s">
        <v>15</v>
      </c>
      <c r="B31" s="61" t="s">
        <v>19</v>
      </c>
      <c r="C31" s="61"/>
      <c r="D31" s="61"/>
      <c r="E31" s="66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"/>
      <c r="R31" s="6"/>
      <c r="S31" s="6"/>
    </row>
    <row r="32" spans="1:19" ht="72" customHeight="1" x14ac:dyDescent="0.25">
      <c r="A32" s="13"/>
      <c r="B32" s="955" t="s">
        <v>295</v>
      </c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63"/>
      <c r="P32" s="63"/>
      <c r="Q32" s="14"/>
      <c r="R32" s="15"/>
      <c r="S32" s="15"/>
    </row>
    <row r="33" spans="1:19" ht="18" customHeight="1" x14ac:dyDescent="0.25">
      <c r="A33" s="13"/>
      <c r="B33" s="954"/>
      <c r="C33" s="954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4"/>
      <c r="O33" s="64"/>
      <c r="P33" s="65"/>
      <c r="Q33" s="16"/>
      <c r="R33" s="15" t="s">
        <v>37</v>
      </c>
      <c r="S33" s="15"/>
    </row>
    <row r="34" spans="1:19" ht="15.75" x14ac:dyDescent="0.25">
      <c r="A34" s="253" t="s">
        <v>225</v>
      </c>
      <c r="B34" s="79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65"/>
      <c r="Q34" s="16"/>
      <c r="R34" s="15"/>
      <c r="S34" s="15"/>
    </row>
    <row r="35" spans="1:19" ht="15.75" x14ac:dyDescent="0.25">
      <c r="A35" s="13"/>
      <c r="B35" s="79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65"/>
      <c r="Q35" s="16"/>
      <c r="R35" s="15"/>
      <c r="S35" s="15"/>
    </row>
    <row r="36" spans="1:19" ht="29.25" x14ac:dyDescent="0.25">
      <c r="A36" s="262" t="s">
        <v>12</v>
      </c>
      <c r="B36" s="255" t="s">
        <v>46</v>
      </c>
      <c r="C36" s="294" t="s">
        <v>128</v>
      </c>
      <c r="D36" s="971" t="s">
        <v>47</v>
      </c>
      <c r="E36" s="971"/>
      <c r="F36" s="971"/>
      <c r="G36" s="971"/>
      <c r="H36" s="971"/>
      <c r="I36" s="971"/>
      <c r="J36" s="971"/>
      <c r="K36" s="971"/>
      <c r="L36" s="63"/>
      <c r="M36" s="63"/>
      <c r="N36" s="63"/>
      <c r="O36" s="64"/>
      <c r="P36" s="65"/>
      <c r="Q36" s="16"/>
      <c r="R36" s="15"/>
      <c r="S36" s="15"/>
    </row>
    <row r="37" spans="1:19" ht="47.25" customHeight="1" x14ac:dyDescent="0.25">
      <c r="A37" s="259">
        <v>1</v>
      </c>
      <c r="B37" s="260" t="s">
        <v>294</v>
      </c>
      <c r="C37" s="295" t="s">
        <v>142</v>
      </c>
      <c r="D37" s="972" t="s">
        <v>293</v>
      </c>
      <c r="E37" s="973"/>
      <c r="F37" s="973"/>
      <c r="G37" s="973"/>
      <c r="H37" s="973"/>
      <c r="I37" s="973"/>
      <c r="J37" s="973"/>
      <c r="K37" s="974"/>
      <c r="L37" s="63"/>
      <c r="M37" s="63"/>
      <c r="N37" s="63"/>
      <c r="O37" s="64"/>
      <c r="P37" s="65"/>
      <c r="Q37" s="16"/>
      <c r="R37" s="15"/>
      <c r="S37" s="15"/>
    </row>
    <row r="38" spans="1:19" ht="15.75" x14ac:dyDescent="0.25">
      <c r="A38" s="257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64"/>
      <c r="P38" s="65"/>
      <c r="Q38" s="16"/>
      <c r="R38" s="15"/>
      <c r="S38" s="15"/>
    </row>
    <row r="39" spans="1:19" ht="15.75" x14ac:dyDescent="0.25">
      <c r="A39" s="13"/>
      <c r="B39" s="79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/>
      <c r="Q39" s="16"/>
      <c r="R39" s="15"/>
      <c r="S39" s="15"/>
    </row>
    <row r="40" spans="1:19" ht="15.75" x14ac:dyDescent="0.25">
      <c r="A40" s="13"/>
      <c r="B40" s="79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  <c r="Q40" s="16"/>
      <c r="R40" s="15"/>
      <c r="S40" s="15"/>
    </row>
    <row r="41" spans="1:19" x14ac:dyDescent="0.25">
      <c r="A41" s="13"/>
      <c r="B41" s="8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16"/>
      <c r="R41" s="15"/>
      <c r="S41" s="15"/>
    </row>
    <row r="42" spans="1:19" x14ac:dyDescent="0.25">
      <c r="A42" s="13"/>
      <c r="B42" s="8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16"/>
      <c r="R42" s="15"/>
      <c r="S42" s="15"/>
    </row>
    <row r="43" spans="1:19" x14ac:dyDescent="0.25">
      <c r="A43" s="13"/>
      <c r="B43" s="8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  <c r="Q43" s="16"/>
      <c r="R43" s="15"/>
      <c r="S43" s="15"/>
    </row>
    <row r="44" spans="1:19" x14ac:dyDescent="0.25">
      <c r="A44" s="13"/>
      <c r="B44" s="8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16"/>
      <c r="R44" s="15"/>
      <c r="S44" s="15"/>
    </row>
    <row r="45" spans="1:19" x14ac:dyDescent="0.25">
      <c r="A45" s="13"/>
      <c r="B45" s="8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16"/>
      <c r="R45" s="15"/>
      <c r="S45" s="15"/>
    </row>
    <row r="46" spans="1:19" x14ac:dyDescent="0.25">
      <c r="A46" s="13"/>
      <c r="B46" s="8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16"/>
      <c r="R46" s="15"/>
      <c r="S46" s="15"/>
    </row>
    <row r="47" spans="1:19" x14ac:dyDescent="0.25">
      <c r="A47" s="13"/>
      <c r="B47" s="8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16"/>
      <c r="R47" s="15"/>
      <c r="S47" s="15"/>
    </row>
    <row r="48" spans="1:19" x14ac:dyDescent="0.25">
      <c r="A48" s="13"/>
      <c r="B48" s="8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16"/>
      <c r="R48" s="15"/>
      <c r="S48" s="15"/>
    </row>
    <row r="49" spans="1:19" x14ac:dyDescent="0.25">
      <c r="A49" s="13"/>
      <c r="B49" s="8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  <c r="Q49" s="16"/>
      <c r="R49" s="15"/>
      <c r="S49" s="15"/>
    </row>
    <row r="50" spans="1:19" x14ac:dyDescent="0.25">
      <c r="A50" s="13"/>
      <c r="B50" s="8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16"/>
      <c r="R50" s="15"/>
      <c r="S50" s="15"/>
    </row>
    <row r="51" spans="1:19" x14ac:dyDescent="0.25">
      <c r="A51" s="13"/>
      <c r="B51" s="8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16"/>
      <c r="R51" s="15"/>
      <c r="S51" s="15"/>
    </row>
    <row r="52" spans="1:19" x14ac:dyDescent="0.25">
      <c r="A52" s="13"/>
      <c r="B52" s="8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16"/>
      <c r="R52" s="15"/>
      <c r="S52" s="15"/>
    </row>
    <row r="53" spans="1:19" x14ac:dyDescent="0.25">
      <c r="A53" s="13"/>
      <c r="B53" s="8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16"/>
      <c r="R53" s="15"/>
      <c r="S53" s="15"/>
    </row>
    <row r="54" spans="1:19" x14ac:dyDescent="0.25">
      <c r="A54" s="13"/>
      <c r="B54" s="8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16"/>
      <c r="R54" s="15"/>
      <c r="S54" s="15"/>
    </row>
    <row r="55" spans="1:19" x14ac:dyDescent="0.25">
      <c r="A55" s="13"/>
      <c r="B55" s="8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16"/>
      <c r="R55" s="15"/>
      <c r="S55" s="15"/>
    </row>
    <row r="56" spans="1:19" x14ac:dyDescent="0.25">
      <c r="A56" s="13"/>
      <c r="B56" s="8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16"/>
      <c r="R56" s="15"/>
      <c r="S56" s="15"/>
    </row>
    <row r="57" spans="1:19" x14ac:dyDescent="0.25">
      <c r="A57" s="13"/>
      <c r="B57" s="8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16"/>
      <c r="R57" s="15"/>
      <c r="S57" s="15"/>
    </row>
    <row r="58" spans="1:19" x14ac:dyDescent="0.25">
      <c r="A58" s="13"/>
      <c r="B58" s="8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  <c r="Q58" s="16"/>
      <c r="R58" s="15"/>
      <c r="S58" s="15"/>
    </row>
    <row r="59" spans="1:19" x14ac:dyDescent="0.25">
      <c r="A59" s="13"/>
      <c r="B59" s="8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  <c r="Q59" s="16"/>
      <c r="R59" s="15"/>
      <c r="S59" s="15"/>
    </row>
    <row r="60" spans="1:19" x14ac:dyDescent="0.25">
      <c r="A60" s="13"/>
      <c r="B60" s="8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/>
      <c r="Q60" s="16"/>
      <c r="R60" s="15"/>
      <c r="S60" s="15"/>
    </row>
    <row r="61" spans="1:19" x14ac:dyDescent="0.25">
      <c r="A61" s="13"/>
      <c r="B61" s="8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5"/>
      <c r="Q61" s="16"/>
      <c r="R61" s="15"/>
      <c r="S61" s="15"/>
    </row>
  </sheetData>
  <mergeCells count="25">
    <mergeCell ref="K8:M8"/>
    <mergeCell ref="K9:M9"/>
    <mergeCell ref="K12:M12"/>
    <mergeCell ref="K13:N13"/>
    <mergeCell ref="H14:I14"/>
    <mergeCell ref="K1:M1"/>
    <mergeCell ref="K2:M2"/>
    <mergeCell ref="K3:M3"/>
    <mergeCell ref="K4:M4"/>
    <mergeCell ref="K5:M5"/>
    <mergeCell ref="K6:M6"/>
    <mergeCell ref="K7:M7"/>
    <mergeCell ref="K10:M10"/>
    <mergeCell ref="K11:N11"/>
    <mergeCell ref="B38:N38"/>
    <mergeCell ref="E15:F15"/>
    <mergeCell ref="D17:H17"/>
    <mergeCell ref="D24:N24"/>
    <mergeCell ref="F26:G26"/>
    <mergeCell ref="L26:M26"/>
    <mergeCell ref="B30:N30"/>
    <mergeCell ref="B32:N32"/>
    <mergeCell ref="B33:N33"/>
    <mergeCell ref="D36:K36"/>
    <mergeCell ref="D37:K37"/>
  </mergeCells>
  <pageMargins left="0.11811023622047245" right="0.19685039370078741" top="0.15748031496062992" bottom="0.15748031496062992" header="0.17" footer="0.18"/>
  <pageSetup paperSize="9" scale="7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1"/>
  <sheetViews>
    <sheetView tabSelected="1" view="pageBreakPreview" topLeftCell="A23" zoomScaleNormal="120" zoomScaleSheetLayoutView="100" workbookViewId="0">
      <selection activeCell="R45" sqref="R45"/>
    </sheetView>
  </sheetViews>
  <sheetFormatPr defaultRowHeight="15" x14ac:dyDescent="0.25"/>
  <cols>
    <col min="1" max="1" width="4.140625" customWidth="1"/>
    <col min="2" max="2" width="14" customWidth="1"/>
    <col min="3" max="3" width="10.7109375" customWidth="1"/>
    <col min="4" max="4" width="9.7109375" customWidth="1"/>
    <col min="5" max="5" width="12.85546875" customWidth="1"/>
    <col min="9" max="9" width="8" customWidth="1"/>
    <col min="11" max="11" width="9.42578125" customWidth="1"/>
    <col min="12" max="12" width="13.42578125" customWidth="1"/>
    <col min="13" max="13" width="7.7109375" customWidth="1"/>
    <col min="16" max="16" width="6.28515625" customWidth="1"/>
  </cols>
  <sheetData>
    <row r="1" spans="1:21" x14ac:dyDescent="0.25">
      <c r="A1" t="s">
        <v>20</v>
      </c>
      <c r="B1" t="s">
        <v>48</v>
      </c>
    </row>
    <row r="2" spans="1:21" ht="11.25" customHeight="1" x14ac:dyDescent="0.25">
      <c r="A2" s="703" t="s">
        <v>12</v>
      </c>
      <c r="B2" s="704" t="s">
        <v>46</v>
      </c>
      <c r="C2" s="704" t="s">
        <v>128</v>
      </c>
      <c r="D2" s="703" t="s">
        <v>49</v>
      </c>
      <c r="E2" s="703"/>
      <c r="F2" s="703"/>
      <c r="G2" s="703"/>
      <c r="H2" s="1004" t="s">
        <v>21</v>
      </c>
      <c r="I2" s="1005"/>
      <c r="J2" s="758" t="s">
        <v>22</v>
      </c>
      <c r="K2" s="759"/>
      <c r="L2" s="758" t="s">
        <v>23</v>
      </c>
      <c r="M2" s="759"/>
      <c r="N2" s="129"/>
      <c r="O2" s="129"/>
      <c r="P2" s="129"/>
    </row>
    <row r="3" spans="1:21" x14ac:dyDescent="0.25">
      <c r="A3" s="704"/>
      <c r="B3" s="1003"/>
      <c r="C3" s="1003"/>
      <c r="D3" s="703"/>
      <c r="E3" s="703"/>
      <c r="F3" s="703"/>
      <c r="G3" s="703"/>
      <c r="H3" s="1006"/>
      <c r="I3" s="1007"/>
      <c r="J3" s="760"/>
      <c r="K3" s="761"/>
      <c r="L3" s="138"/>
      <c r="M3" s="139"/>
      <c r="N3" s="129"/>
      <c r="O3" s="129"/>
      <c r="P3" s="129"/>
    </row>
    <row r="4" spans="1:21" ht="9" customHeight="1" x14ac:dyDescent="0.25">
      <c r="A4" s="329">
        <v>1</v>
      </c>
      <c r="B4" s="329">
        <v>2</v>
      </c>
      <c r="C4" s="329">
        <v>3</v>
      </c>
      <c r="D4" s="711">
        <v>4</v>
      </c>
      <c r="E4" s="711"/>
      <c r="F4" s="711"/>
      <c r="G4" s="711"/>
      <c r="H4" s="127">
        <v>5</v>
      </c>
      <c r="I4" s="128"/>
      <c r="J4" s="762">
        <v>6</v>
      </c>
      <c r="K4" s="763"/>
      <c r="L4" s="127">
        <v>7</v>
      </c>
      <c r="M4" s="128"/>
      <c r="N4" s="130"/>
      <c r="O4" s="130"/>
      <c r="P4" s="130"/>
    </row>
    <row r="5" spans="1:21" ht="21.75" customHeight="1" x14ac:dyDescent="0.25">
      <c r="A5" s="2"/>
      <c r="B5" s="332">
        <v>1017325</v>
      </c>
      <c r="C5" s="140" t="s">
        <v>142</v>
      </c>
      <c r="D5" s="852" t="s">
        <v>298</v>
      </c>
      <c r="E5" s="1008"/>
      <c r="F5" s="1008"/>
      <c r="G5" s="1008"/>
      <c r="H5" s="862">
        <v>0</v>
      </c>
      <c r="I5" s="942"/>
      <c r="J5" s="1042">
        <f>'1017325'!E27</f>
        <v>150000</v>
      </c>
      <c r="K5" s="100"/>
      <c r="L5" s="862">
        <f t="shared" ref="L5" si="0">H5+J5</f>
        <v>150000</v>
      </c>
      <c r="M5" s="942"/>
      <c r="N5" s="131"/>
      <c r="O5" s="131"/>
      <c r="P5" s="131"/>
    </row>
    <row r="6" spans="1:21" x14ac:dyDescent="0.25">
      <c r="A6" s="11"/>
      <c r="B6" s="11"/>
      <c r="C6" s="11"/>
      <c r="D6" s="1002" t="s">
        <v>57</v>
      </c>
      <c r="E6" s="1002"/>
      <c r="F6" s="1002"/>
      <c r="G6" s="1002"/>
      <c r="H6" s="862">
        <f>H5</f>
        <v>0</v>
      </c>
      <c r="I6" s="942"/>
      <c r="J6" s="1042">
        <f>J5</f>
        <v>150000</v>
      </c>
      <c r="K6" s="100"/>
      <c r="L6" s="862">
        <f>L5</f>
        <v>150000</v>
      </c>
      <c r="M6" s="942"/>
      <c r="N6" s="131"/>
      <c r="O6" s="131"/>
      <c r="P6" s="131"/>
    </row>
    <row r="7" spans="1:21" ht="19.5" customHeight="1" x14ac:dyDescent="0.25">
      <c r="A7" t="s">
        <v>25</v>
      </c>
      <c r="B7" t="s">
        <v>129</v>
      </c>
      <c r="K7" s="27"/>
      <c r="L7" s="27"/>
      <c r="M7" s="27"/>
      <c r="N7" s="27"/>
      <c r="O7" s="27"/>
      <c r="P7" s="27"/>
    </row>
    <row r="8" spans="1:21" x14ac:dyDescent="0.25">
      <c r="E8" s="29"/>
      <c r="F8" s="29"/>
      <c r="G8" s="29"/>
      <c r="I8" s="29"/>
      <c r="K8" s="29"/>
      <c r="L8" s="29"/>
      <c r="M8" s="83" t="s">
        <v>53</v>
      </c>
      <c r="N8" s="29"/>
      <c r="O8" s="29"/>
      <c r="P8" s="29"/>
      <c r="Q8" s="29"/>
      <c r="R8" s="29"/>
      <c r="S8" s="29"/>
    </row>
    <row r="9" spans="1:21" ht="49.5" customHeight="1" x14ac:dyDescent="0.25">
      <c r="A9" s="667" t="s">
        <v>130</v>
      </c>
      <c r="B9" s="667"/>
      <c r="C9" s="667"/>
      <c r="D9" s="667"/>
      <c r="E9" s="667"/>
      <c r="F9" s="667"/>
      <c r="G9" s="333" t="s">
        <v>46</v>
      </c>
      <c r="H9" s="670" t="s">
        <v>21</v>
      </c>
      <c r="I9" s="670"/>
      <c r="J9" s="24" t="s">
        <v>22</v>
      </c>
      <c r="K9" s="24"/>
      <c r="L9" s="682" t="s">
        <v>23</v>
      </c>
      <c r="M9" s="683"/>
      <c r="N9" s="29"/>
      <c r="O9" s="29"/>
      <c r="P9" s="29"/>
      <c r="Q9" s="29"/>
      <c r="R9" s="29"/>
      <c r="S9" s="29"/>
    </row>
    <row r="10" spans="1:21" x14ac:dyDescent="0.25">
      <c r="A10" s="637">
        <v>1</v>
      </c>
      <c r="B10" s="637"/>
      <c r="C10" s="637"/>
      <c r="D10" s="637"/>
      <c r="E10" s="637"/>
      <c r="F10" s="637"/>
      <c r="G10" s="324">
        <v>2</v>
      </c>
      <c r="H10" s="637">
        <v>3</v>
      </c>
      <c r="I10" s="637"/>
      <c r="J10" s="748">
        <v>4</v>
      </c>
      <c r="K10" s="670"/>
      <c r="L10" s="637">
        <v>5</v>
      </c>
      <c r="M10" s="637"/>
      <c r="N10" s="29"/>
      <c r="O10" s="29"/>
      <c r="P10" s="29"/>
      <c r="Q10" s="29"/>
      <c r="R10" s="29"/>
      <c r="S10" s="29"/>
    </row>
    <row r="11" spans="1:21" ht="28.5" customHeight="1" x14ac:dyDescent="0.25">
      <c r="A11" s="998" t="s">
        <v>244</v>
      </c>
      <c r="B11" s="999"/>
      <c r="C11" s="999"/>
      <c r="D11" s="999"/>
      <c r="E11" s="999"/>
      <c r="F11" s="1000"/>
      <c r="G11" s="269">
        <v>1017325</v>
      </c>
      <c r="H11" s="1001">
        <f>H6</f>
        <v>0</v>
      </c>
      <c r="I11" s="637"/>
      <c r="J11" s="1001">
        <f>J6</f>
        <v>150000</v>
      </c>
      <c r="K11" s="637"/>
      <c r="L11" s="1001">
        <f>L6</f>
        <v>150000</v>
      </c>
      <c r="M11" s="637"/>
      <c r="N11" s="29"/>
      <c r="O11" s="29"/>
      <c r="P11" s="29"/>
      <c r="Q11" s="29"/>
      <c r="R11" s="29"/>
      <c r="S11" s="29"/>
    </row>
    <row r="12" spans="1:21" x14ac:dyDescent="0.25">
      <c r="A12" s="893" t="s">
        <v>57</v>
      </c>
      <c r="B12" s="894"/>
      <c r="C12" s="894"/>
      <c r="D12" s="894"/>
      <c r="E12" s="894"/>
      <c r="F12" s="895"/>
      <c r="G12" s="2"/>
      <c r="H12" s="1001">
        <f>H11</f>
        <v>0</v>
      </c>
      <c r="I12" s="637"/>
      <c r="J12" s="1001">
        <f>J11</f>
        <v>150000</v>
      </c>
      <c r="K12" s="637"/>
      <c r="L12" s="1001">
        <f>L11</f>
        <v>150000</v>
      </c>
      <c r="M12" s="637"/>
      <c r="N12" s="29"/>
      <c r="O12" s="29"/>
      <c r="P12" s="29"/>
      <c r="Q12" s="27"/>
    </row>
    <row r="13" spans="1:21" ht="33" customHeight="1" x14ac:dyDescent="0.25">
      <c r="A13" s="116" t="s">
        <v>26</v>
      </c>
      <c r="B13" s="44" t="s">
        <v>58</v>
      </c>
      <c r="C13" s="133"/>
      <c r="E13" s="117"/>
      <c r="F13" s="117"/>
      <c r="G13" s="117"/>
      <c r="H13" s="117"/>
      <c r="I13" s="117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</row>
    <row r="14" spans="1:21" ht="13.5" customHeight="1" x14ac:dyDescent="0.25">
      <c r="A14" s="34" t="s">
        <v>12</v>
      </c>
      <c r="B14" s="34" t="s">
        <v>46</v>
      </c>
      <c r="C14" s="665" t="s">
        <v>131</v>
      </c>
      <c r="D14" s="665"/>
      <c r="E14" s="665"/>
      <c r="F14" s="637" t="s">
        <v>60</v>
      </c>
      <c r="G14" s="637"/>
      <c r="H14" s="637"/>
      <c r="I14" s="637" t="s">
        <v>61</v>
      </c>
      <c r="J14" s="637"/>
      <c r="K14" s="637"/>
      <c r="L14" s="637" t="s">
        <v>132</v>
      </c>
      <c r="M14" s="637"/>
      <c r="N14" s="669"/>
      <c r="O14" s="669"/>
      <c r="P14" s="669"/>
      <c r="Q14" s="27"/>
      <c r="R14" s="27"/>
      <c r="S14" s="27"/>
      <c r="T14" s="27"/>
      <c r="U14" s="27"/>
    </row>
    <row r="15" spans="1:21" ht="13.5" customHeight="1" x14ac:dyDescent="0.25">
      <c r="A15" s="326">
        <v>1</v>
      </c>
      <c r="B15" s="326">
        <v>2</v>
      </c>
      <c r="C15" s="665">
        <v>4</v>
      </c>
      <c r="D15" s="665"/>
      <c r="E15" s="665"/>
      <c r="F15" s="637">
        <v>5</v>
      </c>
      <c r="G15" s="637"/>
      <c r="H15" s="637"/>
      <c r="I15" s="637">
        <v>6</v>
      </c>
      <c r="J15" s="637"/>
      <c r="K15" s="637"/>
      <c r="L15" s="637">
        <v>6</v>
      </c>
      <c r="M15" s="637"/>
      <c r="N15" s="669"/>
      <c r="O15" s="669"/>
      <c r="P15" s="669"/>
      <c r="Q15" s="27"/>
      <c r="R15" s="27"/>
      <c r="S15" s="27"/>
      <c r="T15" s="27"/>
      <c r="U15" s="27"/>
    </row>
    <row r="16" spans="1:21" ht="16.5" customHeight="1" x14ac:dyDescent="0.25">
      <c r="A16" s="326"/>
      <c r="B16" s="326">
        <v>1017325</v>
      </c>
      <c r="C16" s="893" t="s">
        <v>51</v>
      </c>
      <c r="D16" s="894"/>
      <c r="E16" s="895"/>
      <c r="F16" s="994" t="s">
        <v>293</v>
      </c>
      <c r="G16" s="995"/>
      <c r="H16" s="995"/>
      <c r="I16" s="995"/>
      <c r="J16" s="995"/>
      <c r="K16" s="995"/>
      <c r="L16" s="995"/>
      <c r="M16" s="996"/>
      <c r="N16" s="328"/>
      <c r="O16" s="328"/>
      <c r="P16" s="328"/>
      <c r="Q16" s="27"/>
      <c r="R16" s="27"/>
      <c r="S16" s="27"/>
      <c r="T16" s="27"/>
      <c r="U16" s="27"/>
    </row>
    <row r="17" spans="1:21" ht="17.25" customHeight="1" x14ac:dyDescent="0.25">
      <c r="A17" s="33"/>
      <c r="B17" s="33"/>
      <c r="C17" s="886" t="s">
        <v>83</v>
      </c>
      <c r="D17" s="886"/>
      <c r="E17" s="886"/>
      <c r="F17" s="997" t="s">
        <v>297</v>
      </c>
      <c r="G17" s="997"/>
      <c r="H17" s="997"/>
      <c r="I17" s="997"/>
      <c r="J17" s="997"/>
      <c r="K17" s="997"/>
      <c r="L17" s="997"/>
      <c r="M17" s="997"/>
      <c r="N17" s="130"/>
      <c r="O17" s="130"/>
      <c r="P17" s="130"/>
      <c r="Q17" s="27"/>
      <c r="R17" s="27"/>
      <c r="S17" s="27"/>
      <c r="T17" s="27"/>
      <c r="U17" s="27"/>
    </row>
    <row r="18" spans="1:21" ht="13.5" customHeight="1" x14ac:dyDescent="0.25">
      <c r="A18" s="33">
        <v>1</v>
      </c>
      <c r="B18" s="33"/>
      <c r="C18" s="217" t="s">
        <v>28</v>
      </c>
      <c r="D18" s="218"/>
      <c r="E18" s="219"/>
      <c r="F18" s="637"/>
      <c r="G18" s="637"/>
      <c r="H18" s="637"/>
      <c r="I18" s="637"/>
      <c r="J18" s="637"/>
      <c r="K18" s="637"/>
      <c r="L18" s="637"/>
      <c r="M18" s="637"/>
      <c r="N18" s="669"/>
      <c r="O18" s="669"/>
      <c r="P18" s="669"/>
      <c r="Q18" s="27"/>
      <c r="R18" s="27"/>
      <c r="S18" s="27"/>
      <c r="T18" s="27"/>
      <c r="U18" s="27"/>
    </row>
    <row r="19" spans="1:21" ht="27" customHeight="1" x14ac:dyDescent="0.25">
      <c r="A19" s="334"/>
      <c r="B19" s="122"/>
      <c r="C19" s="887" t="s">
        <v>299</v>
      </c>
      <c r="D19" s="888"/>
      <c r="E19" s="889"/>
      <c r="F19" s="831" t="s">
        <v>94</v>
      </c>
      <c r="G19" s="992"/>
      <c r="H19" s="832"/>
      <c r="I19" s="747" t="s">
        <v>306</v>
      </c>
      <c r="J19" s="979"/>
      <c r="K19" s="748"/>
      <c r="L19" s="993">
        <v>10</v>
      </c>
      <c r="M19" s="993"/>
      <c r="N19" s="328"/>
      <c r="O19" s="328"/>
      <c r="P19" s="328"/>
      <c r="Q19" s="27"/>
      <c r="R19" s="27"/>
      <c r="S19" s="27"/>
      <c r="T19" s="27"/>
      <c r="U19" s="27"/>
    </row>
    <row r="20" spans="1:21" ht="15" customHeight="1" x14ac:dyDescent="0.25">
      <c r="A20" s="86">
        <v>2</v>
      </c>
      <c r="B20" s="86"/>
      <c r="C20" s="217" t="s">
        <v>29</v>
      </c>
      <c r="D20" s="218"/>
      <c r="E20" s="219"/>
      <c r="F20" s="831"/>
      <c r="G20" s="992"/>
      <c r="H20" s="832"/>
      <c r="I20" s="956"/>
      <c r="J20" s="985"/>
      <c r="K20" s="957"/>
      <c r="L20" s="956"/>
      <c r="M20" s="957"/>
      <c r="N20" s="95"/>
      <c r="O20" s="167"/>
      <c r="P20" s="29"/>
      <c r="Q20" s="669"/>
      <c r="R20" s="669"/>
      <c r="S20" s="669"/>
      <c r="T20" s="669"/>
      <c r="U20" s="669"/>
    </row>
    <row r="21" spans="1:21" ht="28.5" customHeight="1" x14ac:dyDescent="0.25">
      <c r="A21" s="165"/>
      <c r="B21" s="33"/>
      <c r="C21" s="924" t="s">
        <v>300</v>
      </c>
      <c r="D21" s="739"/>
      <c r="E21" s="740"/>
      <c r="F21" s="182"/>
      <c r="G21" s="343" t="s">
        <v>30</v>
      </c>
      <c r="H21" s="344"/>
      <c r="I21" s="747" t="s">
        <v>306</v>
      </c>
      <c r="J21" s="979"/>
      <c r="K21" s="748"/>
      <c r="L21" s="990">
        <v>1</v>
      </c>
      <c r="M21" s="991"/>
      <c r="N21" s="95"/>
      <c r="O21" s="29"/>
      <c r="P21" s="29"/>
      <c r="Q21" s="669"/>
      <c r="R21" s="669"/>
      <c r="S21" s="669"/>
      <c r="T21" s="669"/>
      <c r="U21" s="669"/>
    </row>
    <row r="22" spans="1:21" x14ac:dyDescent="0.25">
      <c r="A22" s="33">
        <v>3</v>
      </c>
      <c r="B22" s="33"/>
      <c r="C22" s="217" t="s">
        <v>32</v>
      </c>
      <c r="D22" s="218"/>
      <c r="E22" s="219"/>
      <c r="F22" s="956"/>
      <c r="G22" s="985"/>
      <c r="H22" s="957"/>
      <c r="I22" s="986"/>
      <c r="J22" s="986"/>
      <c r="K22" s="986"/>
      <c r="L22" s="986"/>
      <c r="M22" s="986"/>
      <c r="N22" s="95"/>
      <c r="O22" s="29"/>
      <c r="P22" s="29"/>
      <c r="Q22" s="29"/>
      <c r="R22" s="29"/>
      <c r="S22" s="29"/>
      <c r="T22" s="29"/>
      <c r="U22" s="29"/>
    </row>
    <row r="23" spans="1:21" ht="27.75" customHeight="1" x14ac:dyDescent="0.25">
      <c r="A23" s="334"/>
      <c r="B23" s="33"/>
      <c r="C23" s="987" t="s">
        <v>301</v>
      </c>
      <c r="D23" s="988"/>
      <c r="E23" s="989"/>
      <c r="F23" s="682" t="s">
        <v>11</v>
      </c>
      <c r="G23" s="693"/>
      <c r="H23" s="683"/>
      <c r="I23" s="747" t="s">
        <v>306</v>
      </c>
      <c r="J23" s="979"/>
      <c r="K23" s="748"/>
      <c r="L23" s="675">
        <f>L12</f>
        <v>150000</v>
      </c>
      <c r="M23" s="675"/>
      <c r="N23" s="160"/>
      <c r="O23" s="161"/>
      <c r="P23" s="161"/>
      <c r="Q23" s="161"/>
      <c r="R23" s="161"/>
      <c r="S23" s="161"/>
      <c r="T23" s="161"/>
      <c r="U23" s="161"/>
    </row>
    <row r="24" spans="1:21" ht="27.75" customHeight="1" x14ac:dyDescent="0.25">
      <c r="A24" s="338"/>
      <c r="B24" s="33"/>
      <c r="C24" s="987" t="s">
        <v>302</v>
      </c>
      <c r="D24" s="988"/>
      <c r="E24" s="989"/>
      <c r="F24" s="682" t="s">
        <v>11</v>
      </c>
      <c r="G24" s="693"/>
      <c r="H24" s="683"/>
      <c r="I24" s="682" t="s">
        <v>307</v>
      </c>
      <c r="J24" s="693"/>
      <c r="K24" s="683"/>
      <c r="L24" s="694">
        <v>202.7</v>
      </c>
      <c r="M24" s="695"/>
      <c r="N24" s="161"/>
      <c r="O24" s="161" t="s">
        <v>449</v>
      </c>
      <c r="P24" s="161"/>
      <c r="Q24" s="161"/>
      <c r="R24" s="161"/>
      <c r="S24" s="161"/>
      <c r="T24" s="161"/>
      <c r="U24" s="161"/>
    </row>
    <row r="25" spans="1:21" ht="23.25" customHeight="1" x14ac:dyDescent="0.25">
      <c r="A25" s="180">
        <v>4</v>
      </c>
      <c r="B25" s="33"/>
      <c r="C25" s="345" t="s">
        <v>168</v>
      </c>
      <c r="D25" s="346"/>
      <c r="E25" s="347"/>
      <c r="F25" s="682"/>
      <c r="G25" s="693"/>
      <c r="H25" s="683"/>
      <c r="I25" s="637"/>
      <c r="J25" s="637"/>
      <c r="K25" s="637"/>
      <c r="L25" s="675"/>
      <c r="M25" s="675"/>
      <c r="N25" s="331"/>
      <c r="O25" s="331"/>
      <c r="P25" s="331"/>
      <c r="Q25" s="331"/>
      <c r="R25" s="331"/>
      <c r="S25" s="331"/>
      <c r="T25" s="331"/>
      <c r="U25" s="331"/>
    </row>
    <row r="26" spans="1:21" ht="17.25" customHeight="1" x14ac:dyDescent="0.25">
      <c r="A26" s="334"/>
      <c r="B26" s="33"/>
      <c r="C26" s="890" t="s">
        <v>303</v>
      </c>
      <c r="D26" s="891"/>
      <c r="E26" s="892"/>
      <c r="F26" s="956" t="s">
        <v>34</v>
      </c>
      <c r="G26" s="985"/>
      <c r="H26" s="957"/>
      <c r="I26" s="682" t="s">
        <v>307</v>
      </c>
      <c r="J26" s="693"/>
      <c r="K26" s="683"/>
      <c r="L26" s="1009"/>
      <c r="M26" s="1009"/>
      <c r="N26" s="331"/>
      <c r="O26" s="331">
        <v>60</v>
      </c>
      <c r="P26" s="331"/>
      <c r="Q26" s="331"/>
      <c r="R26" s="331"/>
      <c r="S26" s="331"/>
      <c r="T26" s="331"/>
      <c r="U26" s="331"/>
    </row>
    <row r="27" spans="1:21" ht="42" customHeight="1" x14ac:dyDescent="0.25">
      <c r="A27" s="338"/>
      <c r="B27" s="33"/>
      <c r="C27" s="890" t="s">
        <v>304</v>
      </c>
      <c r="D27" s="891"/>
      <c r="E27" s="892"/>
      <c r="F27" s="956" t="s">
        <v>34</v>
      </c>
      <c r="G27" s="985"/>
      <c r="H27" s="957"/>
      <c r="I27" s="682" t="s">
        <v>307</v>
      </c>
      <c r="J27" s="693"/>
      <c r="K27" s="683"/>
      <c r="L27" s="1009"/>
      <c r="M27" s="1009"/>
      <c r="N27" s="337"/>
      <c r="O27" s="337"/>
      <c r="P27" s="337"/>
      <c r="Q27" s="337"/>
      <c r="R27" s="337"/>
      <c r="S27" s="337"/>
      <c r="T27" s="337"/>
      <c r="U27" s="337"/>
    </row>
    <row r="28" spans="1:21" ht="30" hidden="1" customHeight="1" x14ac:dyDescent="0.25">
      <c r="A28" s="338"/>
      <c r="B28" s="33"/>
      <c r="C28" s="890" t="s">
        <v>305</v>
      </c>
      <c r="D28" s="891"/>
      <c r="E28" s="892"/>
      <c r="F28" s="986" t="s">
        <v>34</v>
      </c>
      <c r="G28" s="986"/>
      <c r="H28" s="986"/>
      <c r="I28" s="986"/>
      <c r="J28" s="986"/>
      <c r="K28" s="986"/>
      <c r="L28" s="1009"/>
      <c r="M28" s="1009"/>
      <c r="N28" s="337"/>
      <c r="O28" s="337"/>
      <c r="P28" s="337"/>
      <c r="Q28" s="337"/>
      <c r="R28" s="337"/>
      <c r="S28" s="337"/>
      <c r="T28" s="337"/>
      <c r="U28" s="337"/>
    </row>
    <row r="29" spans="1:21" ht="24" customHeight="1" x14ac:dyDescent="0.25">
      <c r="A29" t="s">
        <v>64</v>
      </c>
      <c r="D29" s="30"/>
      <c r="E29" s="27"/>
      <c r="F29" s="28"/>
      <c r="G29" s="28"/>
      <c r="H29" s="27"/>
      <c r="I29" s="28"/>
      <c r="J29" s="28"/>
      <c r="K29" s="27"/>
      <c r="L29" s="28"/>
      <c r="M29" s="28"/>
      <c r="N29" s="27"/>
      <c r="O29" s="28"/>
      <c r="P29" s="28"/>
      <c r="Q29" s="27"/>
    </row>
    <row r="30" spans="1:21" ht="11.25" customHeight="1" x14ac:dyDescent="0.25">
      <c r="B30" s="27"/>
      <c r="C30" s="27"/>
      <c r="D30" s="27"/>
      <c r="E30" s="31"/>
      <c r="F30" s="27"/>
      <c r="G30" s="27"/>
      <c r="H30" s="27"/>
      <c r="I30" s="27"/>
      <c r="J30" s="27"/>
      <c r="K30" s="27"/>
      <c r="L30" s="27"/>
      <c r="M30" s="206" t="s">
        <v>65</v>
      </c>
      <c r="N30" s="27"/>
      <c r="O30" s="27"/>
      <c r="P30" s="27"/>
      <c r="Q30" s="27"/>
    </row>
    <row r="31" spans="1:21" ht="33.75" customHeight="1" x14ac:dyDescent="0.25">
      <c r="A31" s="977" t="s">
        <v>27</v>
      </c>
      <c r="B31" s="667" t="s">
        <v>66</v>
      </c>
      <c r="C31" s="977" t="s">
        <v>46</v>
      </c>
      <c r="D31" s="747" t="s">
        <v>133</v>
      </c>
      <c r="E31" s="979"/>
      <c r="F31" s="748"/>
      <c r="G31" s="134" t="s">
        <v>134</v>
      </c>
      <c r="H31" s="135"/>
      <c r="I31" s="136"/>
      <c r="J31" s="980" t="s">
        <v>135</v>
      </c>
      <c r="K31" s="981"/>
      <c r="L31" s="982"/>
      <c r="M31" s="983" t="s">
        <v>70</v>
      </c>
      <c r="N31" s="27"/>
      <c r="O31" s="132"/>
      <c r="P31" s="132"/>
      <c r="Q31" s="27"/>
    </row>
    <row r="32" spans="1:21" ht="30" customHeight="1" x14ac:dyDescent="0.25">
      <c r="A32" s="978"/>
      <c r="B32" s="667"/>
      <c r="C32" s="978"/>
      <c r="D32" s="49" t="s">
        <v>21</v>
      </c>
      <c r="E32" s="49" t="s">
        <v>22</v>
      </c>
      <c r="F32" s="49" t="s">
        <v>23</v>
      </c>
      <c r="G32" s="49" t="s">
        <v>21</v>
      </c>
      <c r="H32" s="49" t="s">
        <v>22</v>
      </c>
      <c r="I32" s="49" t="s">
        <v>23</v>
      </c>
      <c r="J32" s="49" t="s">
        <v>21</v>
      </c>
      <c r="K32" s="49" t="s">
        <v>22</v>
      </c>
      <c r="L32" s="49" t="s">
        <v>23</v>
      </c>
      <c r="M32" s="983"/>
      <c r="N32" s="132"/>
      <c r="O32" s="132"/>
      <c r="P32" s="132"/>
      <c r="Q32" s="27"/>
    </row>
    <row r="33" spans="1:21" x14ac:dyDescent="0.25">
      <c r="A33" s="2">
        <v>1</v>
      </c>
      <c r="B33" s="325">
        <v>2</v>
      </c>
      <c r="C33" s="2">
        <v>3</v>
      </c>
      <c r="D33" s="2">
        <v>4</v>
      </c>
      <c r="E33" s="269">
        <v>5</v>
      </c>
      <c r="F33" s="269">
        <v>6</v>
      </c>
      <c r="G33" s="269">
        <v>7</v>
      </c>
      <c r="H33" s="269">
        <v>8</v>
      </c>
      <c r="I33" s="269">
        <v>9</v>
      </c>
      <c r="J33" s="269">
        <v>10</v>
      </c>
      <c r="K33" s="269">
        <v>11</v>
      </c>
      <c r="L33" s="269">
        <v>12</v>
      </c>
      <c r="M33" s="269">
        <v>13</v>
      </c>
      <c r="N33" s="984"/>
      <c r="O33" s="984"/>
      <c r="P33" s="984"/>
      <c r="Q33" s="27"/>
    </row>
    <row r="34" spans="1:21" x14ac:dyDescent="0.25">
      <c r="A34" s="156"/>
      <c r="B34" s="33" t="s">
        <v>55</v>
      </c>
      <c r="C34" s="156"/>
      <c r="D34" s="2"/>
      <c r="E34" s="49"/>
      <c r="F34" s="49"/>
      <c r="G34" s="49"/>
      <c r="H34" s="49"/>
      <c r="I34" s="49"/>
      <c r="J34" s="49"/>
      <c r="K34" s="49"/>
      <c r="L34" s="49"/>
      <c r="M34" s="49"/>
      <c r="N34" s="668"/>
      <c r="O34" s="668"/>
      <c r="P34" s="668"/>
      <c r="Q34" s="41"/>
      <c r="R34" s="41"/>
    </row>
    <row r="35" spans="1:21" x14ac:dyDescent="0.25">
      <c r="A35" s="156"/>
      <c r="B35" s="33" t="s">
        <v>71</v>
      </c>
      <c r="C35" s="156"/>
      <c r="D35" s="2"/>
      <c r="E35" s="49"/>
      <c r="F35" s="49"/>
      <c r="G35" s="49"/>
      <c r="H35" s="49"/>
      <c r="I35" s="49"/>
      <c r="J35" s="49"/>
      <c r="K35" s="49"/>
      <c r="L35" s="49"/>
      <c r="M35" s="49"/>
      <c r="N35" s="668"/>
      <c r="O35" s="668"/>
      <c r="P35" s="668"/>
      <c r="Q35" s="40"/>
      <c r="R35" s="30"/>
    </row>
    <row r="36" spans="1:21" x14ac:dyDescent="0.25">
      <c r="A36" s="34"/>
      <c r="B36" s="33" t="s">
        <v>72</v>
      </c>
      <c r="C36" s="34"/>
      <c r="D36" s="2"/>
      <c r="E36" s="49"/>
      <c r="F36" s="49"/>
      <c r="G36" s="49"/>
      <c r="H36" s="49"/>
      <c r="I36" s="49"/>
      <c r="J36" s="49"/>
      <c r="K36" s="49"/>
      <c r="L36" s="49"/>
      <c r="M36" s="49"/>
      <c r="N36" s="668"/>
      <c r="O36" s="668"/>
      <c r="P36" s="668"/>
      <c r="Q36" s="40"/>
      <c r="R36" s="30"/>
    </row>
    <row r="37" spans="1:21" x14ac:dyDescent="0.25">
      <c r="A37" s="52"/>
      <c r="B37" s="33" t="s">
        <v>73</v>
      </c>
      <c r="C37" s="52"/>
      <c r="D37" s="2"/>
      <c r="E37" s="49"/>
      <c r="F37" s="49"/>
      <c r="G37" s="49"/>
      <c r="H37" s="49"/>
      <c r="I37" s="49"/>
      <c r="J37" s="49"/>
      <c r="K37" s="49"/>
      <c r="L37" s="49"/>
      <c r="M37" s="49"/>
      <c r="N37" s="668"/>
      <c r="O37" s="668"/>
      <c r="P37" s="668"/>
      <c r="Q37" s="43"/>
      <c r="R37" s="43"/>
      <c r="S37" s="9"/>
      <c r="T37" s="9"/>
      <c r="U37" s="9"/>
    </row>
    <row r="38" spans="1:21" x14ac:dyDescent="0.25">
      <c r="A38" s="52"/>
      <c r="B38" s="155" t="s">
        <v>74</v>
      </c>
      <c r="C38" s="52"/>
      <c r="D38" s="2"/>
      <c r="E38" s="49"/>
      <c r="F38" s="49"/>
      <c r="G38" s="49"/>
      <c r="H38" s="49"/>
      <c r="I38" s="49"/>
      <c r="J38" s="49"/>
      <c r="K38" s="49"/>
      <c r="L38" s="49"/>
      <c r="M38" s="49"/>
      <c r="N38" s="668"/>
      <c r="O38" s="668"/>
      <c r="P38" s="668"/>
      <c r="Q38" s="30"/>
      <c r="R38" s="30"/>
    </row>
    <row r="39" spans="1:21" x14ac:dyDescent="0.25">
      <c r="A39" s="54"/>
      <c r="B39" s="155"/>
      <c r="C39" s="54"/>
      <c r="D39" s="2"/>
      <c r="E39" s="49"/>
      <c r="F39" s="49"/>
      <c r="G39" s="49"/>
      <c r="H39" s="49"/>
      <c r="I39" s="49"/>
      <c r="J39" s="49"/>
      <c r="K39" s="49"/>
      <c r="L39" s="49"/>
      <c r="M39" s="49"/>
      <c r="N39" s="668"/>
      <c r="O39" s="668"/>
      <c r="P39" s="668"/>
      <c r="Q39" s="44"/>
      <c r="R39" s="44"/>
    </row>
    <row r="40" spans="1:21" ht="30" x14ac:dyDescent="0.25">
      <c r="A40" s="54"/>
      <c r="B40" s="10" t="s">
        <v>75</v>
      </c>
      <c r="C40" s="54"/>
      <c r="D40" s="2"/>
      <c r="E40" s="49"/>
      <c r="F40" s="49"/>
      <c r="G40" s="49"/>
      <c r="H40" s="49"/>
      <c r="I40" s="49"/>
      <c r="J40" s="49"/>
      <c r="K40" s="49"/>
      <c r="L40" s="49"/>
      <c r="M40" s="49"/>
      <c r="N40" s="668"/>
      <c r="O40" s="668"/>
      <c r="P40" s="668"/>
      <c r="Q40" s="45"/>
      <c r="R40" s="45"/>
    </row>
    <row r="41" spans="1:21" x14ac:dyDescent="0.25">
      <c r="A41" s="52"/>
      <c r="B41" s="55"/>
      <c r="C41" s="52"/>
      <c r="D41" s="2"/>
      <c r="E41" s="49"/>
      <c r="F41" s="49"/>
      <c r="G41" s="49"/>
      <c r="H41" s="49"/>
      <c r="I41" s="49"/>
      <c r="J41" s="49"/>
      <c r="K41" s="49"/>
      <c r="L41" s="49"/>
      <c r="M41" s="49"/>
      <c r="N41" s="668"/>
      <c r="O41" s="668"/>
      <c r="P41" s="668"/>
      <c r="Q41" s="44"/>
      <c r="R41" s="44"/>
    </row>
    <row r="42" spans="1:21" x14ac:dyDescent="0.25">
      <c r="A42" s="54"/>
      <c r="B42" s="10" t="s">
        <v>57</v>
      </c>
      <c r="C42" s="54"/>
      <c r="D42" s="2"/>
      <c r="E42" s="49"/>
      <c r="F42" s="49"/>
      <c r="G42" s="49"/>
      <c r="H42" s="49"/>
      <c r="I42" s="49"/>
      <c r="J42" s="49"/>
      <c r="K42" s="49"/>
      <c r="L42" s="49"/>
      <c r="M42" s="49"/>
      <c r="N42" s="668"/>
      <c r="O42" s="668"/>
      <c r="P42" s="668"/>
      <c r="Q42" s="44"/>
      <c r="R42" s="44"/>
    </row>
    <row r="43" spans="1:21" x14ac:dyDescent="0.25">
      <c r="A43" s="42"/>
      <c r="B43" s="42"/>
      <c r="C43" s="42"/>
      <c r="D43" s="36"/>
      <c r="E43" s="46"/>
      <c r="F43" s="37"/>
      <c r="G43" s="37"/>
      <c r="H43" s="44"/>
      <c r="I43" s="44"/>
      <c r="J43" s="37"/>
      <c r="K43" s="44"/>
      <c r="L43" s="47"/>
      <c r="M43" s="37"/>
      <c r="N43" s="44"/>
      <c r="O43" s="47"/>
      <c r="P43" s="37"/>
      <c r="Q43" s="44"/>
      <c r="R43" s="47"/>
    </row>
    <row r="44" spans="1:21" ht="23.25" customHeight="1" x14ac:dyDescent="0.25">
      <c r="A44" s="976" t="s">
        <v>136</v>
      </c>
      <c r="B44" s="976"/>
      <c r="C44" s="976"/>
      <c r="D44" s="976"/>
      <c r="E44" s="976"/>
      <c r="F44" s="976"/>
      <c r="G44" s="976"/>
      <c r="H44" s="976"/>
      <c r="I44" s="976"/>
      <c r="J44" s="976"/>
      <c r="K44" s="976"/>
      <c r="L44" s="976"/>
      <c r="M44" s="976"/>
      <c r="N44" s="327"/>
      <c r="O44" s="327"/>
      <c r="P44" s="327"/>
      <c r="Q44" s="44"/>
      <c r="R44" s="48"/>
    </row>
    <row r="45" spans="1:21" ht="22.5" customHeight="1" x14ac:dyDescent="0.25">
      <c r="A45" s="975" t="s">
        <v>137</v>
      </c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137"/>
      <c r="O45" s="137"/>
      <c r="P45" s="137"/>
      <c r="Q45" s="44"/>
      <c r="R45" s="44"/>
    </row>
    <row r="46" spans="1:21" ht="14.25" customHeight="1" x14ac:dyDescent="0.25">
      <c r="A46" s="975" t="s">
        <v>138</v>
      </c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137"/>
      <c r="O46" s="137"/>
      <c r="P46" s="137"/>
      <c r="Q46" s="44"/>
      <c r="R46" s="44"/>
    </row>
    <row r="47" spans="1:21" ht="24" customHeight="1" x14ac:dyDescent="0.25">
      <c r="A47" s="680" t="s">
        <v>82</v>
      </c>
      <c r="B47" s="680"/>
      <c r="C47" s="680"/>
      <c r="D47" s="680"/>
      <c r="E47" s="680"/>
      <c r="F47" s="680"/>
      <c r="G47" s="57"/>
      <c r="H47" s="58"/>
      <c r="I47" s="58"/>
      <c r="J47" s="59"/>
      <c r="K47" s="44"/>
      <c r="L47" s="205" t="s">
        <v>219</v>
      </c>
      <c r="M47" s="38"/>
      <c r="N47" s="44"/>
      <c r="O47" s="44"/>
      <c r="P47" s="39"/>
      <c r="Q47" s="44"/>
      <c r="R47" s="44"/>
    </row>
    <row r="48" spans="1:21" ht="11.25" customHeight="1" x14ac:dyDescent="0.25">
      <c r="A48" s="56"/>
      <c r="B48" s="56"/>
      <c r="C48" s="56"/>
      <c r="F48" s="30"/>
      <c r="G48" s="30"/>
      <c r="H48" s="56" t="s">
        <v>76</v>
      </c>
      <c r="J48" s="30"/>
      <c r="K48" s="30"/>
      <c r="L48" s="204" t="s">
        <v>77</v>
      </c>
      <c r="M48" s="204"/>
      <c r="N48" s="204"/>
      <c r="O48" s="30"/>
      <c r="P48" s="30"/>
      <c r="Q48" s="30"/>
      <c r="R48" s="30"/>
    </row>
    <row r="49" spans="1:18" x14ac:dyDescent="0.25">
      <c r="A49" s="677" t="s">
        <v>78</v>
      </c>
      <c r="B49" s="677"/>
      <c r="C49" s="677"/>
      <c r="D49" s="677"/>
      <c r="E49" s="67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5" customHeight="1" x14ac:dyDescent="0.25">
      <c r="A50" s="720" t="s">
        <v>311</v>
      </c>
      <c r="B50" s="720"/>
      <c r="C50" s="720"/>
      <c r="D50" s="720"/>
      <c r="E50" s="720"/>
      <c r="F50" s="720"/>
      <c r="G50" s="60"/>
      <c r="H50" s="58"/>
      <c r="I50" s="58"/>
      <c r="J50" s="60"/>
      <c r="K50" s="40"/>
      <c r="L50" s="60" t="s">
        <v>276</v>
      </c>
      <c r="M50" s="40"/>
      <c r="N50" s="40"/>
      <c r="O50" s="40"/>
      <c r="P50" s="30"/>
      <c r="Q50" s="30"/>
      <c r="R50" s="30"/>
    </row>
    <row r="51" spans="1:18" ht="15" customHeight="1" x14ac:dyDescent="0.25">
      <c r="A51" s="56"/>
      <c r="B51" s="56"/>
      <c r="C51" s="56"/>
      <c r="D51" s="56"/>
      <c r="F51" s="40"/>
      <c r="G51" s="40"/>
      <c r="H51" s="56" t="s">
        <v>76</v>
      </c>
      <c r="J51" s="40"/>
      <c r="K51" s="30"/>
      <c r="L51" s="204" t="s">
        <v>77</v>
      </c>
      <c r="M51" s="204"/>
      <c r="N51" s="204"/>
      <c r="O51" s="40"/>
      <c r="P51" s="30"/>
      <c r="Q51" s="30"/>
      <c r="R51" s="30"/>
    </row>
  </sheetData>
  <mergeCells count="110">
    <mergeCell ref="C28:E28"/>
    <mergeCell ref="F28:H28"/>
    <mergeCell ref="I28:K28"/>
    <mergeCell ref="L28:M28"/>
    <mergeCell ref="I24:K24"/>
    <mergeCell ref="L24:M24"/>
    <mergeCell ref="F24:H24"/>
    <mergeCell ref="C24:E24"/>
    <mergeCell ref="C27:E27"/>
    <mergeCell ref="F27:H27"/>
    <mergeCell ref="I27:K27"/>
    <mergeCell ref="L27:M27"/>
    <mergeCell ref="C26:E26"/>
    <mergeCell ref="F26:H26"/>
    <mergeCell ref="I26:K26"/>
    <mergeCell ref="L26:M26"/>
    <mergeCell ref="A2:A3"/>
    <mergeCell ref="B2:B3"/>
    <mergeCell ref="C2:C3"/>
    <mergeCell ref="D2:G3"/>
    <mergeCell ref="H2:I3"/>
    <mergeCell ref="L2:M2"/>
    <mergeCell ref="D4:G4"/>
    <mergeCell ref="J4:K4"/>
    <mergeCell ref="D5:G5"/>
    <mergeCell ref="H5:I5"/>
    <mergeCell ref="L5:M5"/>
    <mergeCell ref="J2:K3"/>
    <mergeCell ref="D6:G6"/>
    <mergeCell ref="H6:I6"/>
    <mergeCell ref="L6:M6"/>
    <mergeCell ref="A9:F9"/>
    <mergeCell ref="H9:I9"/>
    <mergeCell ref="L9:M9"/>
    <mergeCell ref="A10:F10"/>
    <mergeCell ref="H10:I10"/>
    <mergeCell ref="J10:K10"/>
    <mergeCell ref="L10:M10"/>
    <mergeCell ref="A11:F11"/>
    <mergeCell ref="H11:I11"/>
    <mergeCell ref="J11:K11"/>
    <mergeCell ref="L11:M11"/>
    <mergeCell ref="A12:F12"/>
    <mergeCell ref="H12:I12"/>
    <mergeCell ref="J12:K12"/>
    <mergeCell ref="L12:M12"/>
    <mergeCell ref="C14:E14"/>
    <mergeCell ref="F14:H14"/>
    <mergeCell ref="I14:K14"/>
    <mergeCell ref="L14:M14"/>
    <mergeCell ref="N14:P14"/>
    <mergeCell ref="C15:E15"/>
    <mergeCell ref="F15:H15"/>
    <mergeCell ref="I15:K15"/>
    <mergeCell ref="L15:M15"/>
    <mergeCell ref="N15:P15"/>
    <mergeCell ref="C16:E16"/>
    <mergeCell ref="F16:M16"/>
    <mergeCell ref="C17:E17"/>
    <mergeCell ref="F17:M17"/>
    <mergeCell ref="F18:H18"/>
    <mergeCell ref="I18:K18"/>
    <mergeCell ref="L18:M18"/>
    <mergeCell ref="N18:P18"/>
    <mergeCell ref="C19:E19"/>
    <mergeCell ref="F19:H19"/>
    <mergeCell ref="I19:K19"/>
    <mergeCell ref="L19:M19"/>
    <mergeCell ref="Q20:R20"/>
    <mergeCell ref="S20:U20"/>
    <mergeCell ref="C21:E21"/>
    <mergeCell ref="I21:K21"/>
    <mergeCell ref="L21:M21"/>
    <mergeCell ref="Q21:R21"/>
    <mergeCell ref="S21:U21"/>
    <mergeCell ref="F20:H20"/>
    <mergeCell ref="I20:K20"/>
    <mergeCell ref="L20:M20"/>
    <mergeCell ref="F22:H22"/>
    <mergeCell ref="I22:K22"/>
    <mergeCell ref="L22:M22"/>
    <mergeCell ref="C23:E23"/>
    <mergeCell ref="F23:H23"/>
    <mergeCell ref="I23:K23"/>
    <mergeCell ref="L23:M23"/>
    <mergeCell ref="F25:H25"/>
    <mergeCell ref="I25:K25"/>
    <mergeCell ref="L25:M25"/>
    <mergeCell ref="N38:P38"/>
    <mergeCell ref="A31:A32"/>
    <mergeCell ref="B31:B32"/>
    <mergeCell ref="C31:C32"/>
    <mergeCell ref="D31:F31"/>
    <mergeCell ref="J31:L31"/>
    <mergeCell ref="M31:M32"/>
    <mergeCell ref="N33:P33"/>
    <mergeCell ref="N34:P34"/>
    <mergeCell ref="N35:P35"/>
    <mergeCell ref="N36:P36"/>
    <mergeCell ref="N37:P37"/>
    <mergeCell ref="A46:M46"/>
    <mergeCell ref="A47:F47"/>
    <mergeCell ref="A49:E49"/>
    <mergeCell ref="A50:F50"/>
    <mergeCell ref="N39:P39"/>
    <mergeCell ref="N40:P40"/>
    <mergeCell ref="N41:P41"/>
    <mergeCell ref="N42:P42"/>
    <mergeCell ref="A44:M44"/>
    <mergeCell ref="A45:M45"/>
  </mergeCells>
  <pageMargins left="0.11811023622047245" right="0.19685039370078741" top="0.31" bottom="0.15748031496062992" header="0.17" footer="0.18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opLeftCell="A14" workbookViewId="0">
      <selection activeCell="B47" sqref="B47"/>
    </sheetView>
  </sheetViews>
  <sheetFormatPr defaultRowHeight="15" x14ac:dyDescent="0.25"/>
  <cols>
    <col min="1" max="1" width="4.140625" customWidth="1"/>
    <col min="2" max="2" width="27" customWidth="1"/>
    <col min="3" max="3" width="14.85546875" customWidth="1"/>
    <col min="9" max="9" width="6" customWidth="1"/>
    <col min="10" max="10" width="8" customWidth="1"/>
    <col min="11" max="11" width="14.7109375" customWidth="1"/>
    <col min="14" max="14" width="6.28515625" customWidth="1"/>
  </cols>
  <sheetData>
    <row r="1" spans="5:13" ht="15" customHeight="1" x14ac:dyDescent="0.25">
      <c r="I1" s="56"/>
      <c r="J1" s="842" t="s">
        <v>106</v>
      </c>
      <c r="K1" s="842"/>
      <c r="L1" s="842"/>
    </row>
    <row r="2" spans="5:13" ht="15" customHeight="1" x14ac:dyDescent="0.25">
      <c r="I2" s="56"/>
      <c r="J2" s="842" t="s">
        <v>107</v>
      </c>
      <c r="K2" s="842"/>
      <c r="L2" s="842"/>
    </row>
    <row r="3" spans="5:13" ht="15" customHeight="1" x14ac:dyDescent="0.25">
      <c r="I3" s="56"/>
      <c r="J3" s="842" t="s">
        <v>108</v>
      </c>
      <c r="K3" s="842"/>
      <c r="L3" s="842"/>
    </row>
    <row r="4" spans="5:13" ht="15" customHeight="1" x14ac:dyDescent="0.25">
      <c r="I4" s="56"/>
      <c r="J4" s="842" t="s">
        <v>139</v>
      </c>
      <c r="K4" s="842"/>
      <c r="L4" s="842"/>
    </row>
    <row r="5" spans="5:13" ht="15" customHeight="1" x14ac:dyDescent="0.25">
      <c r="J5" s="842" t="s">
        <v>106</v>
      </c>
      <c r="K5" s="842"/>
      <c r="L5" s="842"/>
    </row>
    <row r="6" spans="5:13" ht="15" customHeight="1" x14ac:dyDescent="0.25">
      <c r="J6" s="843" t="s">
        <v>109</v>
      </c>
      <c r="K6" s="843"/>
      <c r="L6" s="843"/>
    </row>
    <row r="7" spans="5:13" ht="15" customHeight="1" x14ac:dyDescent="0.25">
      <c r="J7" s="843" t="s">
        <v>272</v>
      </c>
      <c r="K7" s="843"/>
      <c r="L7" s="843"/>
    </row>
    <row r="8" spans="5:13" ht="15" customHeight="1" x14ac:dyDescent="0.25">
      <c r="I8" s="845" t="s">
        <v>126</v>
      </c>
      <c r="J8" s="845"/>
      <c r="K8" s="845"/>
      <c r="L8" s="845"/>
      <c r="M8" s="845"/>
    </row>
    <row r="9" spans="5:13" ht="15" customHeight="1" x14ac:dyDescent="0.25">
      <c r="I9" s="56"/>
      <c r="J9" s="846" t="s">
        <v>110</v>
      </c>
      <c r="K9" s="846"/>
      <c r="L9" s="846"/>
      <c r="M9" s="846"/>
    </row>
    <row r="10" spans="5:13" ht="15" customHeight="1" x14ac:dyDescent="0.25">
      <c r="I10" s="56"/>
      <c r="J10" s="842" t="s">
        <v>140</v>
      </c>
      <c r="K10" s="842"/>
      <c r="L10" s="842"/>
      <c r="M10" t="s">
        <v>141</v>
      </c>
    </row>
    <row r="11" spans="5:13" ht="15" customHeight="1" x14ac:dyDescent="0.25">
      <c r="I11" s="56"/>
      <c r="J11" s="847" t="s">
        <v>119</v>
      </c>
      <c r="K11" s="847"/>
      <c r="L11" s="847"/>
      <c r="M11" s="847"/>
    </row>
    <row r="12" spans="5:13" ht="15" customHeight="1" x14ac:dyDescent="0.25">
      <c r="J12" s="94" t="s">
        <v>111</v>
      </c>
      <c r="K12" s="82"/>
      <c r="L12" s="82"/>
    </row>
    <row r="13" spans="5:13" ht="15" customHeight="1" x14ac:dyDescent="0.25">
      <c r="I13" s="148"/>
      <c r="J13" s="94" t="s">
        <v>273</v>
      </c>
      <c r="K13" s="82"/>
      <c r="L13" s="82"/>
    </row>
    <row r="14" spans="5:13" ht="105.75" customHeight="1" x14ac:dyDescent="0.35">
      <c r="E14" s="7"/>
      <c r="F14" s="718" t="s">
        <v>0</v>
      </c>
      <c r="G14" s="718"/>
      <c r="J14" s="7"/>
      <c r="K14" s="7"/>
      <c r="L14" s="7"/>
    </row>
    <row r="15" spans="5:13" ht="21" x14ac:dyDescent="0.35">
      <c r="E15" s="115" t="s">
        <v>1</v>
      </c>
      <c r="F15" s="115"/>
      <c r="G15" s="115"/>
      <c r="H15" s="115"/>
      <c r="I15" s="115"/>
      <c r="J15" s="115"/>
      <c r="K15" s="115"/>
      <c r="L15" s="115"/>
    </row>
    <row r="16" spans="5:13" ht="21" x14ac:dyDescent="0.35">
      <c r="E16" s="718" t="s">
        <v>221</v>
      </c>
      <c r="F16" s="718"/>
      <c r="G16" s="718"/>
      <c r="H16" s="718"/>
      <c r="I16" s="115"/>
      <c r="J16" s="115"/>
      <c r="K16" s="115"/>
      <c r="L16" s="115"/>
    </row>
    <row r="17" spans="1:19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9" ht="15.75" x14ac:dyDescent="0.25">
      <c r="A18" s="6" t="s">
        <v>2</v>
      </c>
      <c r="B18" s="35">
        <v>2415033</v>
      </c>
      <c r="C18" s="1"/>
      <c r="D18" s="68" t="s">
        <v>126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27"/>
      <c r="Q18" s="27"/>
    </row>
    <row r="19" spans="1:19" x14ac:dyDescent="0.25">
      <c r="A19" s="6"/>
      <c r="B19" t="s">
        <v>208</v>
      </c>
      <c r="D19" s="5" t="s">
        <v>207</v>
      </c>
    </row>
    <row r="20" spans="1:19" ht="27.75" customHeight="1" x14ac:dyDescent="0.25">
      <c r="A20" s="6" t="s">
        <v>4</v>
      </c>
      <c r="B20" s="35">
        <v>2415033</v>
      </c>
      <c r="C20" s="1"/>
      <c r="D20" s="68" t="str">
        <f>D18</f>
        <v>Управління з гуманітарних питань Нікопольської міської ради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7"/>
      <c r="P20" s="27"/>
      <c r="Q20" s="27"/>
    </row>
    <row r="21" spans="1:19" x14ac:dyDescent="0.25">
      <c r="A21" s="6"/>
      <c r="B21" t="s">
        <v>209</v>
      </c>
    </row>
    <row r="22" spans="1:19" ht="32.25" customHeight="1" x14ac:dyDescent="0.25">
      <c r="A22" s="6" t="s">
        <v>6</v>
      </c>
      <c r="B22" s="35">
        <v>2415033</v>
      </c>
      <c r="C22" s="200" t="s">
        <v>142</v>
      </c>
      <c r="D22" s="787" t="s">
        <v>216</v>
      </c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0"/>
      <c r="P22" s="69"/>
      <c r="Q22" s="69"/>
      <c r="R22" s="69"/>
      <c r="S22" s="69"/>
    </row>
    <row r="23" spans="1:19" ht="15.75" x14ac:dyDescent="0.25">
      <c r="B23" t="s">
        <v>210</v>
      </c>
      <c r="G23" s="23"/>
    </row>
    <row r="24" spans="1:19" ht="21" x14ac:dyDescent="0.35">
      <c r="A24" s="6" t="s">
        <v>13</v>
      </c>
      <c r="B24" s="6" t="s">
        <v>17</v>
      </c>
      <c r="F24" s="788">
        <f>L24</f>
        <v>147.05000000000001</v>
      </c>
      <c r="G24" s="953"/>
      <c r="H24" t="s">
        <v>8</v>
      </c>
      <c r="L24" s="788">
        <v>147.05000000000001</v>
      </c>
      <c r="M24" s="788"/>
      <c r="N24" t="s">
        <v>10</v>
      </c>
    </row>
    <row r="25" spans="1:19" ht="21" x14ac:dyDescent="0.35">
      <c r="B25" t="s">
        <v>9</v>
      </c>
      <c r="E25" s="788"/>
      <c r="F25" s="953"/>
      <c r="G25" t="s">
        <v>11</v>
      </c>
    </row>
    <row r="27" spans="1:19" ht="36.75" customHeight="1" x14ac:dyDescent="0.25">
      <c r="A27" s="6" t="s">
        <v>14</v>
      </c>
      <c r="B27" s="61" t="s">
        <v>18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"/>
      <c r="R27" s="6"/>
      <c r="S27" s="6"/>
    </row>
    <row r="28" spans="1:19" x14ac:dyDescent="0.25">
      <c r="A28" s="13"/>
      <c r="B28" s="320" t="s">
        <v>223</v>
      </c>
      <c r="C28" s="320"/>
      <c r="D28" s="320"/>
      <c r="E28" s="320"/>
      <c r="F28" s="320"/>
      <c r="G28" s="320"/>
      <c r="H28" s="320"/>
      <c r="I28" s="320"/>
      <c r="J28" s="320"/>
      <c r="K28" s="321"/>
      <c r="L28" s="321"/>
      <c r="M28" s="321"/>
      <c r="N28" s="320"/>
      <c r="O28" s="20"/>
      <c r="P28" s="20"/>
      <c r="Q28" s="18"/>
      <c r="R28" s="15"/>
      <c r="S28" s="15"/>
    </row>
    <row r="29" spans="1:19" ht="43.5" customHeight="1" x14ac:dyDescent="0.25">
      <c r="A29" s="13"/>
      <c r="B29" s="1012" t="s">
        <v>224</v>
      </c>
      <c r="C29" s="1012"/>
      <c r="D29" s="1012"/>
      <c r="E29" s="1012"/>
      <c r="F29" s="1012"/>
      <c r="G29" s="1012"/>
      <c r="H29" s="1012"/>
      <c r="I29" s="1012"/>
      <c r="J29" s="1012"/>
      <c r="K29" s="1012"/>
      <c r="L29" s="1012"/>
      <c r="M29" s="1012"/>
      <c r="N29" s="1012"/>
      <c r="O29" s="20"/>
      <c r="P29" s="20"/>
      <c r="Q29" s="18"/>
      <c r="R29" s="15"/>
      <c r="S29" s="15"/>
    </row>
    <row r="30" spans="1:19" ht="22.5" customHeight="1" x14ac:dyDescent="0.25">
      <c r="A30" s="13"/>
      <c r="B30" s="320" t="s">
        <v>41</v>
      </c>
      <c r="C30" s="322"/>
      <c r="D30" s="322"/>
      <c r="E30" s="322"/>
      <c r="F30" s="322"/>
      <c r="G30" s="322"/>
      <c r="H30" s="322"/>
      <c r="I30" s="322"/>
      <c r="J30" s="322"/>
      <c r="K30" s="323"/>
      <c r="L30" s="323"/>
      <c r="M30" s="323"/>
      <c r="N30" s="322"/>
      <c r="O30" s="20"/>
      <c r="P30" s="20"/>
      <c r="Q30" s="18"/>
      <c r="R30" s="15"/>
      <c r="S30" s="15"/>
    </row>
    <row r="31" spans="1:19" ht="47.25" customHeight="1" x14ac:dyDescent="0.25">
      <c r="A31" s="13"/>
      <c r="B31" s="1010" t="s">
        <v>218</v>
      </c>
      <c r="C31" s="1010"/>
      <c r="D31" s="1010"/>
      <c r="E31" s="1010"/>
      <c r="F31" s="1010"/>
      <c r="G31" s="1010"/>
      <c r="H31" s="1010"/>
      <c r="I31" s="1010"/>
      <c r="J31" s="1010"/>
      <c r="K31" s="1010"/>
      <c r="L31" s="1010"/>
      <c r="M31" s="1010"/>
      <c r="N31" s="1010"/>
      <c r="O31" s="20"/>
      <c r="P31" s="20"/>
      <c r="Q31" s="18"/>
      <c r="R31" s="15"/>
      <c r="S31" s="15"/>
    </row>
    <row r="32" spans="1:19" ht="67.5" customHeight="1" x14ac:dyDescent="0.25">
      <c r="A32" s="13"/>
      <c r="B32" s="1011" t="s">
        <v>280</v>
      </c>
      <c r="C32" s="1011"/>
      <c r="D32" s="1011"/>
      <c r="E32" s="1011"/>
      <c r="F32" s="1011"/>
      <c r="G32" s="1011"/>
      <c r="H32" s="1011"/>
      <c r="I32" s="1011"/>
      <c r="J32" s="1011"/>
      <c r="K32" s="1011"/>
      <c r="L32" s="1011"/>
      <c r="M32" s="1011"/>
      <c r="N32" s="1011"/>
      <c r="O32" s="20"/>
      <c r="P32" s="20"/>
      <c r="Q32" s="18"/>
      <c r="R32" s="15"/>
      <c r="S32" s="15"/>
    </row>
    <row r="33" spans="1:19" x14ac:dyDescent="0.25">
      <c r="A33" s="13"/>
      <c r="B33" s="62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0"/>
      <c r="O33" s="20"/>
      <c r="P33" s="20"/>
      <c r="Q33" s="18"/>
      <c r="R33" s="15"/>
      <c r="S33" s="15"/>
    </row>
    <row r="34" spans="1:19" x14ac:dyDescent="0.25">
      <c r="A34" s="13"/>
      <c r="B34" s="62"/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0"/>
      <c r="O34" s="20"/>
      <c r="P34" s="20"/>
      <c r="Q34" s="18"/>
      <c r="R34" s="15"/>
      <c r="S34" s="15"/>
    </row>
    <row r="35" spans="1:19" ht="15.75" x14ac:dyDescent="0.25">
      <c r="A35" s="6" t="s">
        <v>15</v>
      </c>
      <c r="B35" s="61" t="s">
        <v>19</v>
      </c>
      <c r="C35" s="61"/>
      <c r="D35" s="61"/>
      <c r="E35" s="6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"/>
      <c r="R35" s="6"/>
      <c r="S35" s="6"/>
    </row>
    <row r="36" spans="1:19" ht="46.5" customHeight="1" x14ac:dyDescent="0.25">
      <c r="A36" s="13"/>
      <c r="B36" s="728" t="s">
        <v>157</v>
      </c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63"/>
      <c r="P36" s="63"/>
      <c r="Q36" s="14"/>
      <c r="R36" s="15"/>
      <c r="S36" s="15"/>
    </row>
    <row r="37" spans="1:19" ht="15.75" x14ac:dyDescent="0.25">
      <c r="A37" s="121"/>
      <c r="B37" s="120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4"/>
      <c r="R37" s="15"/>
      <c r="S37" s="15"/>
    </row>
    <row r="38" spans="1:19" ht="35.25" customHeight="1" x14ac:dyDescent="0.25">
      <c r="A38" s="13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63"/>
      <c r="P38" s="63"/>
      <c r="Q38" s="14"/>
      <c r="R38" s="15"/>
      <c r="S38" s="15"/>
    </row>
    <row r="39" spans="1:19" ht="15.75" x14ac:dyDescent="0.25">
      <c r="A39" s="253" t="s">
        <v>225</v>
      </c>
      <c r="B39" s="79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4"/>
      <c r="R39" s="15"/>
      <c r="S39" s="15"/>
    </row>
    <row r="40" spans="1:19" ht="15.75" x14ac:dyDescent="0.25">
      <c r="A40" s="13"/>
      <c r="B40" s="79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4"/>
      <c r="R40" s="15"/>
      <c r="S40" s="15"/>
    </row>
    <row r="41" spans="1:19" ht="15.75" x14ac:dyDescent="0.25">
      <c r="A41" s="254" t="s">
        <v>12</v>
      </c>
      <c r="B41" s="255" t="s">
        <v>46</v>
      </c>
      <c r="C41" s="256" t="s">
        <v>128</v>
      </c>
      <c r="D41" s="1013" t="s">
        <v>47</v>
      </c>
      <c r="E41" s="1013"/>
      <c r="F41" s="1013"/>
      <c r="G41" s="1013"/>
      <c r="H41" s="1013"/>
      <c r="I41" s="1013"/>
      <c r="J41" s="1013"/>
      <c r="K41" s="1013"/>
      <c r="L41" s="63"/>
      <c r="M41" s="63"/>
      <c r="N41" s="63"/>
      <c r="O41" s="63"/>
      <c r="P41" s="63"/>
      <c r="Q41" s="14"/>
      <c r="R41" s="15"/>
      <c r="S41" s="15"/>
    </row>
    <row r="42" spans="1:19" ht="15.75" x14ac:dyDescent="0.25">
      <c r="A42" s="259">
        <v>1</v>
      </c>
      <c r="B42" s="260" t="s">
        <v>226</v>
      </c>
      <c r="C42" s="258"/>
      <c r="D42" s="1014"/>
      <c r="E42" s="1014"/>
      <c r="F42" s="1014"/>
      <c r="G42" s="1014"/>
      <c r="H42" s="1014"/>
      <c r="I42" s="1014"/>
      <c r="J42" s="1014"/>
      <c r="K42" s="1014"/>
      <c r="L42" s="63"/>
      <c r="M42" s="63"/>
      <c r="N42" s="63"/>
      <c r="O42" s="63"/>
      <c r="P42" s="63"/>
      <c r="Q42" s="14"/>
      <c r="R42" s="15"/>
      <c r="S42" s="15"/>
    </row>
    <row r="43" spans="1:19" ht="15.75" x14ac:dyDescent="0.25">
      <c r="A43" s="257"/>
      <c r="B43" s="716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63"/>
      <c r="P43" s="63"/>
      <c r="Q43" s="14"/>
      <c r="R43" s="15"/>
      <c r="S43" s="15"/>
    </row>
    <row r="44" spans="1:19" ht="15.75" x14ac:dyDescent="0.25">
      <c r="A44" s="13"/>
      <c r="B44" s="7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14"/>
      <c r="R44" s="15"/>
      <c r="S44" s="15"/>
    </row>
    <row r="45" spans="1:19" ht="15.75" x14ac:dyDescent="0.25">
      <c r="A45" s="13"/>
      <c r="B45" s="7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4"/>
      <c r="R45" s="15"/>
      <c r="S45" s="15"/>
    </row>
    <row r="46" spans="1:19" ht="15.75" x14ac:dyDescent="0.25">
      <c r="A46" s="13"/>
      <c r="B46" s="7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4"/>
      <c r="R46" s="15"/>
      <c r="S46" s="15"/>
    </row>
    <row r="47" spans="1:19" ht="15.75" x14ac:dyDescent="0.25">
      <c r="A47" s="13"/>
      <c r="B47" s="7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4"/>
      <c r="R47" s="15"/>
      <c r="S47" s="15"/>
    </row>
    <row r="48" spans="1:19" ht="15.75" x14ac:dyDescent="0.25">
      <c r="A48" s="13"/>
      <c r="B48" s="7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4"/>
      <c r="R48" s="15"/>
      <c r="S48" s="15"/>
    </row>
    <row r="49" spans="1:19" ht="15.75" x14ac:dyDescent="0.25">
      <c r="A49" s="13"/>
      <c r="B49" s="7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4"/>
      <c r="R49" s="15"/>
      <c r="S49" s="15"/>
    </row>
    <row r="50" spans="1:19" ht="15.75" x14ac:dyDescent="0.25">
      <c r="A50" s="13"/>
      <c r="B50" s="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4"/>
      <c r="R50" s="15"/>
      <c r="S50" s="15"/>
    </row>
    <row r="51" spans="1:19" ht="15.75" x14ac:dyDescent="0.25">
      <c r="A51" s="13"/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4"/>
      <c r="R51" s="15"/>
      <c r="S51" s="15"/>
    </row>
    <row r="52" spans="1:19" ht="15.75" x14ac:dyDescent="0.25">
      <c r="A52" s="13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4"/>
      <c r="R52" s="15"/>
      <c r="S52" s="15"/>
    </row>
    <row r="53" spans="1:19" ht="15.75" x14ac:dyDescent="0.25">
      <c r="A53" s="13"/>
      <c r="B53" s="7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4"/>
      <c r="R53" s="15"/>
      <c r="S53" s="15"/>
    </row>
    <row r="54" spans="1:19" ht="15.75" x14ac:dyDescent="0.25">
      <c r="A54" s="13"/>
      <c r="B54" s="7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4"/>
      <c r="R54" s="15"/>
      <c r="S54" s="15"/>
    </row>
    <row r="55" spans="1:19" ht="15.75" x14ac:dyDescent="0.25">
      <c r="A55" s="13"/>
      <c r="B55" s="7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4"/>
      <c r="R55" s="15"/>
      <c r="S55" s="15"/>
    </row>
    <row r="56" spans="1:19" ht="15.75" x14ac:dyDescent="0.25">
      <c r="A56" s="13"/>
      <c r="B56" s="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4"/>
      <c r="R56" s="15"/>
      <c r="S56" s="15"/>
    </row>
    <row r="57" spans="1:19" ht="15.75" x14ac:dyDescent="0.25">
      <c r="A57" s="13"/>
      <c r="B57" s="7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4"/>
      <c r="R57" s="15"/>
      <c r="S57" s="15"/>
    </row>
    <row r="58" spans="1:19" ht="15.75" x14ac:dyDescent="0.25">
      <c r="A58" s="13"/>
      <c r="B58" s="79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14"/>
      <c r="R58" s="15"/>
      <c r="S58" s="15"/>
    </row>
    <row r="59" spans="1:19" ht="15.75" x14ac:dyDescent="0.25">
      <c r="A59" s="13"/>
      <c r="B59" s="7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/>
      <c r="R59" s="15"/>
      <c r="S59" s="15"/>
    </row>
    <row r="60" spans="1:19" ht="15.75" x14ac:dyDescent="0.25">
      <c r="A60" s="13"/>
      <c r="B60" s="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R60" s="15"/>
      <c r="S60" s="15"/>
    </row>
    <row r="61" spans="1:19" ht="15.75" x14ac:dyDescent="0.25">
      <c r="A61" s="13"/>
      <c r="B61" s="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5"/>
      <c r="S61" s="15"/>
    </row>
    <row r="62" spans="1:19" ht="15.75" x14ac:dyDescent="0.25">
      <c r="A62" s="13"/>
      <c r="B62" s="7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4"/>
      <c r="R62" s="15"/>
      <c r="S62" s="15"/>
    </row>
    <row r="63" spans="1:19" ht="15.75" x14ac:dyDescent="0.25">
      <c r="A63" s="13"/>
      <c r="B63" s="79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14"/>
      <c r="R63" s="15"/>
      <c r="S63" s="15"/>
    </row>
    <row r="64" spans="1:19" ht="15.75" x14ac:dyDescent="0.25">
      <c r="A64" s="13"/>
      <c r="B64" s="79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14"/>
      <c r="R64" s="15"/>
      <c r="S64" s="15"/>
    </row>
    <row r="65" spans="1:19" ht="15.75" x14ac:dyDescent="0.25">
      <c r="A65" s="13"/>
      <c r="B65" s="79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14"/>
      <c r="R65" s="15"/>
      <c r="S65" s="15"/>
    </row>
    <row r="66" spans="1:19" ht="15.75" x14ac:dyDescent="0.25">
      <c r="A66" s="13"/>
      <c r="B66" s="7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14"/>
      <c r="R66" s="15"/>
      <c r="S66" s="15"/>
    </row>
    <row r="67" spans="1:19" ht="15.75" x14ac:dyDescent="0.25">
      <c r="A67" s="13"/>
      <c r="B67" s="79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14"/>
      <c r="R67" s="15"/>
      <c r="S67" s="15"/>
    </row>
    <row r="68" spans="1:19" ht="9.75" customHeight="1" x14ac:dyDescent="0.25">
      <c r="A68" s="13"/>
      <c r="B68" s="7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4"/>
      <c r="R68" s="15"/>
      <c r="S68" s="15"/>
    </row>
    <row r="69" spans="1:19" hidden="1" x14ac:dyDescent="0.25">
      <c r="A69" s="6" t="s">
        <v>16</v>
      </c>
      <c r="B69" s="61" t="s">
        <v>44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"/>
      <c r="R69" s="6"/>
      <c r="S69" s="6"/>
    </row>
    <row r="70" spans="1:19" ht="30" hidden="1" x14ac:dyDescent="0.25">
      <c r="A70" s="3" t="s">
        <v>12</v>
      </c>
      <c r="B70" s="22" t="s">
        <v>45</v>
      </c>
      <c r="C70" s="22" t="s">
        <v>46</v>
      </c>
      <c r="D70" s="24" t="s">
        <v>47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9"/>
      <c r="P70" s="29"/>
    </row>
    <row r="71" spans="1:19" hidden="1" x14ac:dyDescent="0.25">
      <c r="A71" s="22">
        <v>1</v>
      </c>
      <c r="B71" s="26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71"/>
      <c r="P71" s="71"/>
      <c r="Q71" s="12"/>
    </row>
    <row r="72" spans="1:19" hidden="1" x14ac:dyDescent="0.25">
      <c r="A72" t="s">
        <v>20</v>
      </c>
      <c r="B72" t="s">
        <v>48</v>
      </c>
    </row>
    <row r="73" spans="1:19" ht="11.25" hidden="1" customHeight="1" x14ac:dyDescent="0.25">
      <c r="A73" s="703" t="s">
        <v>12</v>
      </c>
      <c r="B73" s="703" t="s">
        <v>49</v>
      </c>
      <c r="C73" s="705" t="s">
        <v>50</v>
      </c>
      <c r="D73" s="706"/>
      <c r="E73" s="706"/>
      <c r="F73" s="706"/>
      <c r="G73" s="706"/>
      <c r="H73" s="707"/>
      <c r="I73" s="705" t="s">
        <v>24</v>
      </c>
      <c r="J73" s="706"/>
      <c r="K73" s="706"/>
      <c r="L73" s="706"/>
      <c r="M73" s="706"/>
      <c r="N73" s="707"/>
    </row>
    <row r="74" spans="1:19" hidden="1" x14ac:dyDescent="0.25">
      <c r="A74" s="704"/>
      <c r="B74" s="704"/>
      <c r="C74" s="708" t="s">
        <v>21</v>
      </c>
      <c r="D74" s="709"/>
      <c r="E74" s="705" t="s">
        <v>22</v>
      </c>
      <c r="F74" s="707"/>
      <c r="G74" s="705" t="s">
        <v>23</v>
      </c>
      <c r="H74" s="707"/>
      <c r="I74" s="708" t="s">
        <v>21</v>
      </c>
      <c r="J74" s="709"/>
      <c r="K74" s="705" t="s">
        <v>22</v>
      </c>
      <c r="L74" s="707"/>
      <c r="M74" s="705" t="s">
        <v>23</v>
      </c>
      <c r="N74" s="707"/>
    </row>
    <row r="75" spans="1:19" ht="9" hidden="1" customHeight="1" x14ac:dyDescent="0.25">
      <c r="A75" s="144">
        <v>1</v>
      </c>
      <c r="B75" s="144">
        <v>2</v>
      </c>
      <c r="C75" s="711">
        <v>3</v>
      </c>
      <c r="D75" s="711"/>
      <c r="E75" s="711">
        <v>4</v>
      </c>
      <c r="F75" s="711"/>
      <c r="G75" s="711">
        <v>5</v>
      </c>
      <c r="H75" s="711"/>
      <c r="I75" s="711">
        <v>6</v>
      </c>
      <c r="J75" s="711"/>
      <c r="K75" s="711">
        <v>7</v>
      </c>
      <c r="L75" s="711"/>
      <c r="M75" s="711">
        <v>8</v>
      </c>
      <c r="N75" s="711"/>
    </row>
    <row r="76" spans="1:19" ht="24" hidden="1" customHeight="1" x14ac:dyDescent="0.25">
      <c r="A76" s="153"/>
      <c r="B76" s="151" t="s">
        <v>51</v>
      </c>
      <c r="C76" s="689" t="s">
        <v>87</v>
      </c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1"/>
    </row>
    <row r="77" spans="1:19" ht="45" hidden="1" customHeight="1" x14ac:dyDescent="0.25">
      <c r="A77" s="710" t="s">
        <v>88</v>
      </c>
      <c r="B77" s="710"/>
      <c r="C77" s="664">
        <f>C79-C78</f>
        <v>265.8</v>
      </c>
      <c r="D77" s="664"/>
      <c r="E77" s="664">
        <f>E79-E78</f>
        <v>17.5</v>
      </c>
      <c r="F77" s="664"/>
      <c r="G77" s="664">
        <f>C77+E77</f>
        <v>283.3</v>
      </c>
      <c r="H77" s="664"/>
      <c r="I77" s="664">
        <f>I79-I78</f>
        <v>561.29999999999995</v>
      </c>
      <c r="J77" s="664"/>
      <c r="K77" s="664">
        <f>K79-K78</f>
        <v>35</v>
      </c>
      <c r="L77" s="664"/>
      <c r="M77" s="664">
        <f>I77+K77</f>
        <v>596.29999999999995</v>
      </c>
      <c r="N77" s="664"/>
    </row>
    <row r="78" spans="1:19" ht="24" hidden="1" customHeight="1" x14ac:dyDescent="0.25">
      <c r="A78" s="698" t="s">
        <v>89</v>
      </c>
      <c r="B78" s="698"/>
      <c r="C78" s="664">
        <v>37.200000000000003</v>
      </c>
      <c r="D78" s="664"/>
      <c r="E78" s="664">
        <f>K78/2</f>
        <v>2.5</v>
      </c>
      <c r="F78" s="664"/>
      <c r="G78" s="664">
        <f>C78+E78</f>
        <v>39.700000000000003</v>
      </c>
      <c r="H78" s="664"/>
      <c r="I78" s="664">
        <v>53.7</v>
      </c>
      <c r="J78" s="664"/>
      <c r="K78" s="664">
        <v>5</v>
      </c>
      <c r="L78" s="664"/>
      <c r="M78" s="664">
        <f>I78+K78</f>
        <v>58.7</v>
      </c>
      <c r="N78" s="664"/>
    </row>
    <row r="79" spans="1:19" hidden="1" x14ac:dyDescent="0.25">
      <c r="A79" s="11"/>
      <c r="B79" s="11" t="s">
        <v>57</v>
      </c>
      <c r="C79" s="702">
        <v>303</v>
      </c>
      <c r="D79" s="702"/>
      <c r="E79" s="702">
        <v>20</v>
      </c>
      <c r="F79" s="702"/>
      <c r="G79" s="702">
        <f t="shared" ref="G79" si="0">G77+G78</f>
        <v>323</v>
      </c>
      <c r="H79" s="702"/>
      <c r="I79" s="702">
        <v>615</v>
      </c>
      <c r="J79" s="702"/>
      <c r="K79" s="702">
        <v>40</v>
      </c>
      <c r="L79" s="702"/>
      <c r="M79" s="702">
        <f t="shared" ref="M79" si="1">M77+M78</f>
        <v>655</v>
      </c>
      <c r="N79" s="702"/>
    </row>
    <row r="80" spans="1:19" ht="19.5" hidden="1" customHeight="1" x14ac:dyDescent="0.25">
      <c r="A80" t="s">
        <v>25</v>
      </c>
      <c r="B80" t="s">
        <v>52</v>
      </c>
    </row>
    <row r="81" spans="1:19" hidden="1" x14ac:dyDescent="0.25">
      <c r="B81" s="30" t="s">
        <v>53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9" hidden="1" x14ac:dyDescent="0.25">
      <c r="B82" s="673" t="s">
        <v>54</v>
      </c>
      <c r="C82" s="637" t="s">
        <v>50</v>
      </c>
      <c r="D82" s="637"/>
      <c r="E82" s="637"/>
      <c r="F82" s="637"/>
      <c r="G82" s="637"/>
      <c r="H82" s="637"/>
      <c r="I82" s="637" t="s">
        <v>24</v>
      </c>
      <c r="J82" s="637"/>
      <c r="K82" s="637"/>
      <c r="L82" s="637"/>
      <c r="M82" s="637"/>
      <c r="N82" s="637"/>
      <c r="O82" s="29"/>
      <c r="P82" s="29"/>
      <c r="Q82" s="29"/>
    </row>
    <row r="83" spans="1:19" ht="33" hidden="1" customHeight="1" x14ac:dyDescent="0.25">
      <c r="B83" s="673"/>
      <c r="C83" s="670" t="s">
        <v>21</v>
      </c>
      <c r="D83" s="670"/>
      <c r="E83" s="637" t="s">
        <v>22</v>
      </c>
      <c r="F83" s="637"/>
      <c r="G83" s="637" t="s">
        <v>23</v>
      </c>
      <c r="H83" s="637"/>
      <c r="I83" s="670" t="s">
        <v>21</v>
      </c>
      <c r="J83" s="670"/>
      <c r="K83" s="637" t="s">
        <v>22</v>
      </c>
      <c r="L83" s="637"/>
      <c r="M83" s="637" t="s">
        <v>23</v>
      </c>
      <c r="N83" s="637"/>
      <c r="O83" s="29"/>
      <c r="P83" s="29"/>
      <c r="Q83" s="29"/>
    </row>
    <row r="84" spans="1:19" hidden="1" x14ac:dyDescent="0.25">
      <c r="B84" s="143">
        <v>1</v>
      </c>
      <c r="C84" s="670">
        <v>2</v>
      </c>
      <c r="D84" s="670"/>
      <c r="E84" s="637">
        <v>3</v>
      </c>
      <c r="F84" s="637"/>
      <c r="G84" s="637">
        <v>4</v>
      </c>
      <c r="H84" s="637"/>
      <c r="I84" s="670">
        <v>5</v>
      </c>
      <c r="J84" s="670"/>
      <c r="K84" s="637">
        <v>6</v>
      </c>
      <c r="L84" s="637"/>
      <c r="M84" s="637">
        <v>7</v>
      </c>
      <c r="N84" s="637"/>
      <c r="O84" s="29"/>
      <c r="P84" s="29"/>
      <c r="Q84" s="29"/>
      <c r="R84">
        <v>3</v>
      </c>
    </row>
    <row r="85" spans="1:19" ht="28.5" hidden="1" customHeight="1" x14ac:dyDescent="0.25">
      <c r="B85" s="152" t="s">
        <v>56</v>
      </c>
      <c r="C85" s="699" t="s">
        <v>86</v>
      </c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1"/>
      <c r="O85" s="29"/>
      <c r="P85" s="29"/>
      <c r="Q85" s="29"/>
    </row>
    <row r="86" spans="1:19" hidden="1" x14ac:dyDescent="0.25">
      <c r="B86" s="32"/>
      <c r="C86" s="664">
        <f>C87</f>
        <v>303</v>
      </c>
      <c r="D86" s="664"/>
      <c r="E86" s="664">
        <f>E87</f>
        <v>20</v>
      </c>
      <c r="F86" s="664"/>
      <c r="G86" s="664">
        <f>C86+E86</f>
        <v>323</v>
      </c>
      <c r="H86" s="664"/>
      <c r="I86" s="664">
        <f>I79</f>
        <v>615</v>
      </c>
      <c r="J86" s="664"/>
      <c r="K86" s="664">
        <f>K79</f>
        <v>40</v>
      </c>
      <c r="L86" s="664"/>
      <c r="M86" s="664">
        <f>I86+K86</f>
        <v>655</v>
      </c>
      <c r="N86" s="664"/>
    </row>
    <row r="87" spans="1:19" hidden="1" x14ac:dyDescent="0.25">
      <c r="B87" s="147" t="s">
        <v>57</v>
      </c>
      <c r="C87" s="664">
        <f>C79</f>
        <v>303</v>
      </c>
      <c r="D87" s="664"/>
      <c r="E87" s="664">
        <f>E79</f>
        <v>20</v>
      </c>
      <c r="F87" s="664"/>
      <c r="G87" s="664">
        <f>G86</f>
        <v>323</v>
      </c>
      <c r="H87" s="664"/>
      <c r="I87" s="664">
        <f>I86</f>
        <v>615</v>
      </c>
      <c r="J87" s="664"/>
      <c r="K87" s="664">
        <f>K86</f>
        <v>40</v>
      </c>
      <c r="L87" s="664"/>
      <c r="M87" s="664">
        <f>M86</f>
        <v>655</v>
      </c>
      <c r="N87" s="664"/>
    </row>
    <row r="88" spans="1:19" ht="33" hidden="1" customHeight="1" x14ac:dyDescent="0.25">
      <c r="A88" s="116" t="s">
        <v>26</v>
      </c>
      <c r="B88" s="44" t="s">
        <v>58</v>
      </c>
      <c r="C88" s="117"/>
      <c r="D88" s="117"/>
      <c r="E88" s="117"/>
      <c r="F88" s="117"/>
      <c r="G88" s="11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7"/>
    </row>
    <row r="89" spans="1:19" ht="13.5" hidden="1" customHeight="1" x14ac:dyDescent="0.25">
      <c r="A89" s="34" t="s">
        <v>12</v>
      </c>
      <c r="B89" s="665" t="s">
        <v>59</v>
      </c>
      <c r="C89" s="665"/>
      <c r="D89" s="637" t="s">
        <v>60</v>
      </c>
      <c r="E89" s="637"/>
      <c r="F89" s="637"/>
      <c r="G89" s="637" t="s">
        <v>61</v>
      </c>
      <c r="H89" s="637"/>
      <c r="I89" s="637"/>
      <c r="J89" s="637" t="s">
        <v>50</v>
      </c>
      <c r="K89" s="637"/>
      <c r="L89" s="637" t="s">
        <v>62</v>
      </c>
      <c r="M89" s="637"/>
      <c r="N89" s="637"/>
    </row>
    <row r="90" spans="1:19" ht="13.5" hidden="1" customHeight="1" x14ac:dyDescent="0.25">
      <c r="A90" s="146">
        <v>1</v>
      </c>
      <c r="B90" s="665">
        <v>2</v>
      </c>
      <c r="C90" s="665"/>
      <c r="D90" s="637">
        <v>3</v>
      </c>
      <c r="E90" s="637"/>
      <c r="F90" s="637"/>
      <c r="G90" s="637">
        <v>4</v>
      </c>
      <c r="H90" s="637"/>
      <c r="I90" s="637"/>
      <c r="J90" s="637">
        <v>5</v>
      </c>
      <c r="K90" s="637"/>
      <c r="L90" s="637">
        <v>6</v>
      </c>
      <c r="M90" s="637"/>
      <c r="N90" s="637"/>
    </row>
    <row r="91" spans="1:19" ht="23.25" hidden="1" customHeight="1" x14ac:dyDescent="0.25">
      <c r="A91" s="33"/>
      <c r="B91" s="692" t="s">
        <v>83</v>
      </c>
      <c r="C91" s="692"/>
      <c r="D91" s="689" t="s">
        <v>85</v>
      </c>
      <c r="E91" s="690"/>
      <c r="F91" s="690"/>
      <c r="G91" s="690"/>
      <c r="H91" s="690"/>
      <c r="I91" s="690"/>
      <c r="J91" s="690"/>
      <c r="K91" s="690"/>
      <c r="L91" s="690"/>
      <c r="M91" s="690"/>
      <c r="N91" s="691"/>
    </row>
    <row r="92" spans="1:19" ht="13.5" hidden="1" customHeight="1" x14ac:dyDescent="0.25">
      <c r="A92" s="33">
        <v>1</v>
      </c>
      <c r="B92" s="681" t="s">
        <v>28</v>
      </c>
      <c r="C92" s="681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</row>
    <row r="93" spans="1:19" ht="13.5" hidden="1" customHeight="1" x14ac:dyDescent="0.25">
      <c r="A93" s="33"/>
      <c r="B93" s="639" t="s">
        <v>35</v>
      </c>
      <c r="C93" s="640"/>
      <c r="D93" s="641" t="s">
        <v>30</v>
      </c>
      <c r="E93" s="642"/>
      <c r="F93" s="643"/>
      <c r="G93" s="637" t="s">
        <v>100</v>
      </c>
      <c r="H93" s="637"/>
      <c r="I93" s="637"/>
      <c r="J93" s="637">
        <v>1</v>
      </c>
      <c r="K93" s="637"/>
      <c r="L93" s="637">
        <v>1</v>
      </c>
      <c r="M93" s="637"/>
      <c r="N93" s="637"/>
    </row>
    <row r="94" spans="1:19" ht="13.5" hidden="1" customHeight="1" x14ac:dyDescent="0.25">
      <c r="A94" s="33"/>
      <c r="B94" s="631" t="s">
        <v>121</v>
      </c>
      <c r="C94" s="632"/>
      <c r="D94" s="633" t="s">
        <v>30</v>
      </c>
      <c r="E94" s="634"/>
      <c r="F94" s="635"/>
      <c r="G94" s="637" t="s">
        <v>101</v>
      </c>
      <c r="H94" s="637"/>
      <c r="I94" s="637"/>
      <c r="J94" s="637">
        <v>17.5</v>
      </c>
      <c r="K94" s="637"/>
      <c r="L94" s="637">
        <v>17.5</v>
      </c>
      <c r="M94" s="637"/>
      <c r="N94" s="637"/>
    </row>
    <row r="95" spans="1:19" ht="13.5" hidden="1" customHeight="1" thickBot="1" x14ac:dyDescent="0.3">
      <c r="A95" s="85"/>
      <c r="B95" s="649" t="s">
        <v>103</v>
      </c>
      <c r="C95" s="650"/>
      <c r="D95" s="651" t="s">
        <v>36</v>
      </c>
      <c r="E95" s="652"/>
      <c r="F95" s="653"/>
      <c r="G95" s="654" t="s">
        <v>102</v>
      </c>
      <c r="H95" s="655"/>
      <c r="I95" s="656"/>
      <c r="J95" s="657">
        <v>248.9</v>
      </c>
      <c r="K95" s="658"/>
      <c r="L95" s="657">
        <v>540</v>
      </c>
      <c r="M95" s="659"/>
      <c r="N95" s="658"/>
      <c r="O95" s="657">
        <v>252393</v>
      </c>
      <c r="P95" s="658"/>
      <c r="Q95" s="657">
        <v>508000</v>
      </c>
      <c r="R95" s="659"/>
      <c r="S95" s="658"/>
    </row>
    <row r="96" spans="1:19" ht="13.5" hidden="1" customHeight="1" x14ac:dyDescent="0.25">
      <c r="A96" s="87"/>
      <c r="B96" s="644" t="s">
        <v>93</v>
      </c>
      <c r="C96" s="645"/>
      <c r="D96" s="646" t="s">
        <v>94</v>
      </c>
      <c r="E96" s="647"/>
      <c r="F96" s="648"/>
      <c r="G96" s="660">
        <v>908.6</v>
      </c>
      <c r="H96" s="661"/>
      <c r="I96" s="662"/>
      <c r="J96" s="660"/>
      <c r="K96" s="662"/>
      <c r="L96" s="660"/>
      <c r="M96" s="661"/>
      <c r="N96" s="663"/>
      <c r="O96" s="660"/>
      <c r="P96" s="662"/>
      <c r="Q96" s="660"/>
      <c r="R96" s="661"/>
      <c r="S96" s="663"/>
    </row>
    <row r="97" spans="1:19" ht="39" hidden="1" customHeight="1" x14ac:dyDescent="0.25">
      <c r="A97" s="88"/>
      <c r="B97" s="631" t="s">
        <v>95</v>
      </c>
      <c r="C97" s="632"/>
      <c r="D97" s="633"/>
      <c r="E97" s="634"/>
      <c r="F97" s="635"/>
      <c r="G97" s="682"/>
      <c r="H97" s="693"/>
      <c r="I97" s="683"/>
      <c r="J97" s="694">
        <f>J98+J99+J100</f>
        <v>39.700000000000003</v>
      </c>
      <c r="K97" s="695"/>
      <c r="L97" s="694">
        <f>L98+L99+L100</f>
        <v>58.7</v>
      </c>
      <c r="M97" s="696"/>
      <c r="N97" s="697"/>
      <c r="O97" s="694" t="e">
        <f>O98+O99+O100+#REF!</f>
        <v>#REF!</v>
      </c>
      <c r="P97" s="695"/>
      <c r="Q97" s="694" t="e">
        <f>Q98+Q99+Q100+#REF!</f>
        <v>#REF!</v>
      </c>
      <c r="R97" s="696"/>
      <c r="S97" s="697"/>
    </row>
    <row r="98" spans="1:19" ht="15" hidden="1" customHeight="1" x14ac:dyDescent="0.25">
      <c r="A98" s="88"/>
      <c r="B98" s="636" t="s">
        <v>90</v>
      </c>
      <c r="C98" s="636"/>
      <c r="D98" s="637" t="s">
        <v>96</v>
      </c>
      <c r="E98" s="637"/>
      <c r="F98" s="637"/>
      <c r="G98" s="637" t="s">
        <v>99</v>
      </c>
      <c r="H98" s="637"/>
      <c r="I98" s="637"/>
      <c r="J98" s="637">
        <f>22+1.5</f>
        <v>23.5</v>
      </c>
      <c r="K98" s="637"/>
      <c r="L98" s="637">
        <v>33.5</v>
      </c>
      <c r="M98" s="637"/>
      <c r="N98" s="638"/>
      <c r="O98" s="637">
        <f>(28733+1000)-6891.42</f>
        <v>22841.58</v>
      </c>
      <c r="P98" s="637"/>
      <c r="Q98" s="637">
        <f>(45000+2000)-6891.42</f>
        <v>40108.58</v>
      </c>
      <c r="R98" s="637"/>
      <c r="S98" s="638"/>
    </row>
    <row r="99" spans="1:19" ht="15" hidden="1" customHeight="1" x14ac:dyDescent="0.25">
      <c r="A99" s="88"/>
      <c r="B99" s="636" t="s">
        <v>91</v>
      </c>
      <c r="C99" s="636"/>
      <c r="D99" s="637" t="s">
        <v>97</v>
      </c>
      <c r="E99" s="637"/>
      <c r="F99" s="637"/>
      <c r="G99" s="637" t="s">
        <v>99</v>
      </c>
      <c r="H99" s="637"/>
      <c r="I99" s="637"/>
      <c r="J99" s="637">
        <v>1.1000000000000001</v>
      </c>
      <c r="K99" s="637"/>
      <c r="L99" s="637">
        <v>2.2000000000000002</v>
      </c>
      <c r="M99" s="637"/>
      <c r="N99" s="638"/>
      <c r="O99" s="637">
        <f>1645-293.62</f>
        <v>1351.38</v>
      </c>
      <c r="P99" s="637"/>
      <c r="Q99" s="637">
        <f>3000-293.62</f>
        <v>2706.38</v>
      </c>
      <c r="R99" s="637"/>
      <c r="S99" s="638"/>
    </row>
    <row r="100" spans="1:19" ht="15" hidden="1" customHeight="1" x14ac:dyDescent="0.25">
      <c r="A100" s="88"/>
      <c r="B100" s="636" t="s">
        <v>92</v>
      </c>
      <c r="C100" s="636"/>
      <c r="D100" s="637" t="s">
        <v>98</v>
      </c>
      <c r="E100" s="637"/>
      <c r="F100" s="637"/>
      <c r="G100" s="637" t="s">
        <v>99</v>
      </c>
      <c r="H100" s="637"/>
      <c r="I100" s="637"/>
      <c r="J100" s="637">
        <f>14.1+1</f>
        <v>15.1</v>
      </c>
      <c r="K100" s="637"/>
      <c r="L100" s="637">
        <v>23</v>
      </c>
      <c r="M100" s="637"/>
      <c r="N100" s="638"/>
      <c r="O100" s="713">
        <f>(14250+2792.5)-1579.09</f>
        <v>15463.41</v>
      </c>
      <c r="P100" s="713"/>
      <c r="Q100" s="637">
        <f>27000+5792.5-1579.09</f>
        <v>31213.41</v>
      </c>
      <c r="R100" s="637"/>
      <c r="S100" s="638"/>
    </row>
    <row r="101" spans="1:19" hidden="1" x14ac:dyDescent="0.25">
      <c r="A101" s="86">
        <v>2</v>
      </c>
      <c r="B101" s="687" t="s">
        <v>29</v>
      </c>
      <c r="C101" s="687"/>
      <c r="D101" s="688"/>
      <c r="E101" s="688"/>
      <c r="F101" s="688"/>
      <c r="G101" s="688"/>
      <c r="H101" s="688"/>
      <c r="I101" s="688"/>
      <c r="J101" s="688"/>
      <c r="K101" s="688"/>
      <c r="L101" s="688"/>
      <c r="M101" s="688"/>
      <c r="N101" s="688"/>
      <c r="O101" s="688"/>
      <c r="P101" s="688"/>
      <c r="Q101" s="688"/>
      <c r="R101" s="688"/>
      <c r="S101" s="688"/>
    </row>
    <row r="102" spans="1:19" hidden="1" x14ac:dyDescent="0.25">
      <c r="A102" s="33"/>
      <c r="B102" s="674" t="s">
        <v>38</v>
      </c>
      <c r="C102" s="674"/>
      <c r="D102" s="637" t="s">
        <v>30</v>
      </c>
      <c r="E102" s="637"/>
      <c r="F102" s="637"/>
      <c r="G102" s="637" t="s">
        <v>31</v>
      </c>
      <c r="H102" s="637"/>
      <c r="I102" s="637"/>
      <c r="J102" s="637">
        <v>110</v>
      </c>
      <c r="K102" s="637"/>
      <c r="L102" s="637">
        <v>220</v>
      </c>
      <c r="M102" s="637"/>
      <c r="N102" s="637"/>
      <c r="O102" s="637">
        <v>330</v>
      </c>
      <c r="P102" s="637"/>
      <c r="Q102" s="637">
        <v>440</v>
      </c>
      <c r="R102" s="637"/>
      <c r="S102" s="637"/>
    </row>
    <row r="103" spans="1:19" hidden="1" x14ac:dyDescent="0.25">
      <c r="A103" s="33">
        <v>3</v>
      </c>
      <c r="B103" s="681" t="s">
        <v>32</v>
      </c>
      <c r="C103" s="681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</row>
    <row r="104" spans="1:19" hidden="1" x14ac:dyDescent="0.25">
      <c r="A104" s="33"/>
      <c r="B104" s="674" t="s">
        <v>42</v>
      </c>
      <c r="C104" s="674"/>
      <c r="D104" s="637" t="s">
        <v>36</v>
      </c>
      <c r="E104" s="637"/>
      <c r="F104" s="637"/>
      <c r="G104" s="637" t="s">
        <v>102</v>
      </c>
      <c r="H104" s="637"/>
      <c r="I104" s="637"/>
      <c r="J104" s="675"/>
      <c r="K104" s="675"/>
      <c r="L104" s="675"/>
      <c r="M104" s="675"/>
      <c r="N104" s="675"/>
      <c r="O104" s="675">
        <f>(311960.23+3900)/6</f>
        <v>52643.371666666666</v>
      </c>
      <c r="P104" s="675"/>
      <c r="Q104" s="675">
        <f>(603800+7800+100000)/12</f>
        <v>59300</v>
      </c>
      <c r="R104" s="675"/>
      <c r="S104" s="675"/>
    </row>
    <row r="105" spans="1:19" hidden="1" x14ac:dyDescent="0.25">
      <c r="A105" s="33">
        <v>4</v>
      </c>
      <c r="B105" s="681" t="s">
        <v>33</v>
      </c>
      <c r="C105" s="681"/>
      <c r="D105" s="637"/>
      <c r="E105" s="637"/>
      <c r="F105" s="637"/>
      <c r="G105" s="637"/>
      <c r="H105" s="637"/>
      <c r="I105" s="637"/>
      <c r="J105" s="682" t="s">
        <v>63</v>
      </c>
      <c r="K105" s="683"/>
      <c r="L105" s="637"/>
      <c r="M105" s="637"/>
      <c r="N105" s="637"/>
    </row>
    <row r="106" spans="1:19" ht="29.25" hidden="1" customHeight="1" x14ac:dyDescent="0.25">
      <c r="A106" s="33"/>
      <c r="B106" s="684" t="s">
        <v>43</v>
      </c>
      <c r="C106" s="685"/>
      <c r="D106" s="637" t="s">
        <v>34</v>
      </c>
      <c r="E106" s="637"/>
      <c r="F106" s="637"/>
      <c r="G106" s="637" t="s">
        <v>84</v>
      </c>
      <c r="H106" s="637"/>
      <c r="I106" s="637"/>
      <c r="J106" s="686"/>
      <c r="K106" s="637"/>
      <c r="L106" s="686">
        <v>1</v>
      </c>
      <c r="M106" s="637"/>
      <c r="N106" s="637"/>
    </row>
    <row r="107" spans="1:19" hidden="1" x14ac:dyDescent="0.25">
      <c r="B107" s="668"/>
      <c r="C107" s="668"/>
      <c r="D107" s="669"/>
      <c r="E107" s="669"/>
      <c r="F107" s="669"/>
      <c r="G107" s="669"/>
      <c r="H107" s="669"/>
      <c r="I107" s="669"/>
      <c r="J107" s="669"/>
      <c r="K107" s="669"/>
      <c r="L107" s="669"/>
      <c r="M107" s="29"/>
      <c r="N107" s="29"/>
      <c r="O107" s="29"/>
    </row>
    <row r="108" spans="1:19" ht="27" hidden="1" customHeight="1" x14ac:dyDescent="0.25">
      <c r="A108" t="s">
        <v>64</v>
      </c>
      <c r="B108" s="30"/>
      <c r="C108" s="27"/>
      <c r="D108" s="28"/>
      <c r="E108" s="28"/>
      <c r="F108" s="27"/>
      <c r="G108" s="28"/>
      <c r="H108" s="28"/>
      <c r="I108" s="27"/>
      <c r="J108" s="28"/>
      <c r="K108" s="28"/>
      <c r="L108" s="27"/>
      <c r="M108" s="28"/>
      <c r="N108" s="28"/>
      <c r="O108" s="27"/>
    </row>
    <row r="109" spans="1:19" hidden="1" x14ac:dyDescent="0.25">
      <c r="A109" s="27" t="s">
        <v>65</v>
      </c>
      <c r="B109" s="27"/>
      <c r="C109" s="31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9" hidden="1" x14ac:dyDescent="0.25">
      <c r="A110" s="2" t="s">
        <v>27</v>
      </c>
      <c r="B110" s="670" t="s">
        <v>66</v>
      </c>
      <c r="C110" s="671" t="s">
        <v>67</v>
      </c>
      <c r="D110" s="671"/>
      <c r="E110" s="671"/>
      <c r="F110" s="672" t="s">
        <v>68</v>
      </c>
      <c r="G110" s="672"/>
      <c r="H110" s="672"/>
      <c r="I110" s="672" t="s">
        <v>69</v>
      </c>
      <c r="J110" s="672"/>
      <c r="K110" s="672"/>
      <c r="L110" s="673" t="s">
        <v>70</v>
      </c>
      <c r="M110" s="673"/>
      <c r="N110" s="673"/>
      <c r="O110" s="27"/>
    </row>
    <row r="111" spans="1:19" ht="30" hidden="1" customHeight="1" x14ac:dyDescent="0.25">
      <c r="A111" s="2"/>
      <c r="B111" s="670"/>
      <c r="C111" s="49" t="s">
        <v>21</v>
      </c>
      <c r="D111" s="49" t="s">
        <v>22</v>
      </c>
      <c r="E111" s="49" t="s">
        <v>23</v>
      </c>
      <c r="F111" s="49" t="s">
        <v>21</v>
      </c>
      <c r="G111" s="49" t="s">
        <v>22</v>
      </c>
      <c r="H111" s="49" t="s">
        <v>23</v>
      </c>
      <c r="I111" s="49" t="s">
        <v>21</v>
      </c>
      <c r="J111" s="49" t="s">
        <v>22</v>
      </c>
      <c r="K111" s="49" t="s">
        <v>23</v>
      </c>
      <c r="L111" s="673"/>
      <c r="M111" s="673"/>
      <c r="N111" s="673"/>
      <c r="O111" s="27"/>
    </row>
    <row r="112" spans="1:19" hidden="1" x14ac:dyDescent="0.25">
      <c r="A112" s="2">
        <v>1</v>
      </c>
      <c r="B112" s="145">
        <v>2</v>
      </c>
      <c r="C112" s="158">
        <v>3</v>
      </c>
      <c r="D112" s="158">
        <v>4</v>
      </c>
      <c r="E112" s="158">
        <v>5</v>
      </c>
      <c r="F112" s="158">
        <v>6</v>
      </c>
      <c r="G112" s="158">
        <v>7</v>
      </c>
      <c r="H112" s="158">
        <v>8</v>
      </c>
      <c r="I112" s="158">
        <v>9</v>
      </c>
      <c r="J112" s="158">
        <v>10</v>
      </c>
      <c r="K112" s="158">
        <v>11</v>
      </c>
      <c r="L112" s="667">
        <v>12</v>
      </c>
      <c r="M112" s="667"/>
      <c r="N112" s="667"/>
      <c r="O112" s="27"/>
    </row>
    <row r="113" spans="1:19" hidden="1" x14ac:dyDescent="0.25">
      <c r="A113" s="156"/>
      <c r="B113" s="33" t="s">
        <v>55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665"/>
      <c r="M113" s="665"/>
      <c r="N113" s="665"/>
      <c r="O113" s="41"/>
      <c r="P113" s="41"/>
    </row>
    <row r="114" spans="1:19" hidden="1" x14ac:dyDescent="0.25">
      <c r="A114" s="156"/>
      <c r="B114" s="33" t="s">
        <v>71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665"/>
      <c r="M114" s="665"/>
      <c r="N114" s="665"/>
      <c r="O114" s="40"/>
      <c r="P114" s="30"/>
    </row>
    <row r="115" spans="1:19" hidden="1" x14ac:dyDescent="0.25">
      <c r="A115" s="34"/>
      <c r="B115" s="33" t="s">
        <v>72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665"/>
      <c r="M115" s="665"/>
      <c r="N115" s="665"/>
      <c r="O115" s="40"/>
      <c r="P115" s="30"/>
    </row>
    <row r="116" spans="1:19" hidden="1" x14ac:dyDescent="0.25">
      <c r="A116" s="52"/>
      <c r="B116" s="33" t="s">
        <v>73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665"/>
      <c r="M116" s="665"/>
      <c r="N116" s="665"/>
      <c r="O116" s="43"/>
      <c r="P116" s="43"/>
      <c r="Q116" s="9"/>
      <c r="R116" s="9"/>
      <c r="S116" s="9"/>
    </row>
    <row r="117" spans="1:19" hidden="1" x14ac:dyDescent="0.25">
      <c r="A117" s="52"/>
      <c r="B117" s="155" t="s">
        <v>74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665"/>
      <c r="M117" s="665"/>
      <c r="N117" s="665"/>
      <c r="O117" s="30"/>
      <c r="P117" s="30"/>
    </row>
    <row r="118" spans="1:19" hidden="1" x14ac:dyDescent="0.25">
      <c r="A118" s="54"/>
      <c r="B118" s="155"/>
      <c r="C118" s="49"/>
      <c r="D118" s="49"/>
      <c r="E118" s="49"/>
      <c r="F118" s="49"/>
      <c r="G118" s="49"/>
      <c r="H118" s="49"/>
      <c r="I118" s="49"/>
      <c r="J118" s="49"/>
      <c r="K118" s="49"/>
      <c r="L118" s="665"/>
      <c r="M118" s="665"/>
      <c r="N118" s="665"/>
      <c r="O118" s="44"/>
      <c r="P118" s="44"/>
    </row>
    <row r="119" spans="1:19" hidden="1" x14ac:dyDescent="0.25">
      <c r="A119" s="54"/>
      <c r="B119" s="10" t="s">
        <v>75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665"/>
      <c r="M119" s="665"/>
      <c r="N119" s="665"/>
      <c r="O119" s="45"/>
      <c r="P119" s="45"/>
    </row>
    <row r="120" spans="1:19" hidden="1" x14ac:dyDescent="0.25">
      <c r="A120" s="52"/>
      <c r="B120" s="55"/>
      <c r="C120" s="49"/>
      <c r="D120" s="49"/>
      <c r="E120" s="49"/>
      <c r="F120" s="49"/>
      <c r="G120" s="49"/>
      <c r="H120" s="49"/>
      <c r="I120" s="49"/>
      <c r="J120" s="49"/>
      <c r="K120" s="49"/>
      <c r="L120" s="665"/>
      <c r="M120" s="665"/>
      <c r="N120" s="665"/>
      <c r="O120" s="44"/>
      <c r="P120" s="44"/>
    </row>
    <row r="121" spans="1:19" hidden="1" x14ac:dyDescent="0.25">
      <c r="A121" s="54"/>
      <c r="B121" s="10" t="s">
        <v>57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665"/>
      <c r="M121" s="665"/>
      <c r="N121" s="665"/>
      <c r="O121" s="44"/>
      <c r="P121" s="44"/>
    </row>
    <row r="122" spans="1:19" hidden="1" x14ac:dyDescent="0.25">
      <c r="A122" s="42"/>
      <c r="B122" s="36"/>
      <c r="C122" s="46"/>
      <c r="D122" s="37"/>
      <c r="E122" s="37"/>
      <c r="F122" s="44"/>
      <c r="G122" s="44"/>
      <c r="H122" s="37"/>
      <c r="I122" s="44"/>
      <c r="J122" s="47"/>
      <c r="K122" s="37"/>
      <c r="L122" s="44"/>
      <c r="M122" s="47"/>
      <c r="N122" s="37"/>
      <c r="O122" s="44"/>
      <c r="P122" s="47"/>
    </row>
    <row r="123" spans="1:19" hidden="1" x14ac:dyDescent="0.25">
      <c r="A123" s="666" t="s">
        <v>80</v>
      </c>
      <c r="B123" s="666"/>
      <c r="C123" s="666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44"/>
      <c r="P123" s="48"/>
    </row>
    <row r="124" spans="1:19" hidden="1" x14ac:dyDescent="0.25">
      <c r="A124" s="679" t="s">
        <v>81</v>
      </c>
      <c r="B124" s="679"/>
      <c r="C124" s="679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  <c r="N124" s="679"/>
      <c r="O124" s="44"/>
      <c r="P124" s="44"/>
    </row>
    <row r="125" spans="1:19" hidden="1" x14ac:dyDescent="0.25">
      <c r="A125" s="680" t="s">
        <v>82</v>
      </c>
      <c r="B125" s="680"/>
      <c r="C125" s="680"/>
      <c r="D125" s="680"/>
      <c r="E125" s="57"/>
      <c r="F125" s="58"/>
      <c r="G125" s="58"/>
      <c r="H125" s="59"/>
      <c r="I125" s="44"/>
      <c r="J125" s="44"/>
      <c r="K125" s="38"/>
      <c r="L125" s="44"/>
      <c r="M125" s="44"/>
      <c r="N125" s="39"/>
      <c r="O125" s="44"/>
      <c r="P125" s="44"/>
    </row>
    <row r="126" spans="1:19" hidden="1" x14ac:dyDescent="0.25">
      <c r="A126" s="56"/>
      <c r="D126" s="30"/>
      <c r="E126" s="30"/>
      <c r="F126" s="56" t="s">
        <v>76</v>
      </c>
      <c r="H126" s="30"/>
      <c r="I126" s="30"/>
      <c r="J126" s="676" t="s">
        <v>77</v>
      </c>
      <c r="K126" s="676"/>
      <c r="L126" s="676"/>
      <c r="M126" s="30"/>
      <c r="N126" s="30"/>
      <c r="O126" s="30"/>
      <c r="P126" s="30"/>
    </row>
    <row r="127" spans="1:19" hidden="1" x14ac:dyDescent="0.25">
      <c r="A127" s="677" t="s">
        <v>78</v>
      </c>
      <c r="B127" s="677"/>
      <c r="C127" s="67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9" hidden="1" x14ac:dyDescent="0.25">
      <c r="A128" s="678" t="s">
        <v>79</v>
      </c>
      <c r="B128" s="678"/>
      <c r="C128" s="678"/>
      <c r="D128" s="678"/>
      <c r="E128" s="60"/>
      <c r="F128" s="58"/>
      <c r="G128" s="58"/>
      <c r="H128" s="60"/>
      <c r="I128" s="40"/>
      <c r="J128" s="40"/>
      <c r="K128" s="40"/>
      <c r="L128" s="40"/>
      <c r="M128" s="40"/>
      <c r="N128" s="30"/>
      <c r="O128" s="30"/>
      <c r="P128" s="30"/>
    </row>
    <row r="129" spans="1:16" hidden="1" x14ac:dyDescent="0.25">
      <c r="A129" s="56"/>
      <c r="B129" s="56"/>
      <c r="D129" s="40"/>
      <c r="E129" s="40"/>
      <c r="F129" s="56" t="s">
        <v>76</v>
      </c>
      <c r="H129" s="40"/>
      <c r="I129" s="30"/>
      <c r="J129" s="676" t="s">
        <v>77</v>
      </c>
      <c r="K129" s="676"/>
      <c r="L129" s="676"/>
      <c r="M129" s="40"/>
      <c r="N129" s="30"/>
      <c r="O129" s="30"/>
      <c r="P129" s="30"/>
    </row>
    <row r="130" spans="1:16" hidden="1" x14ac:dyDescent="0.25"/>
    <row r="131" spans="1:16" hidden="1" x14ac:dyDescent="0.25"/>
    <row r="132" spans="1:16" hidden="1" x14ac:dyDescent="0.25"/>
    <row r="133" spans="1:16" hidden="1" x14ac:dyDescent="0.25"/>
    <row r="134" spans="1:16" hidden="1" x14ac:dyDescent="0.25"/>
    <row r="135" spans="1:16" hidden="1" x14ac:dyDescent="0.25"/>
    <row r="136" spans="1:16" hidden="1" x14ac:dyDescent="0.25"/>
    <row r="137" spans="1:16" hidden="1" x14ac:dyDescent="0.25"/>
    <row r="138" spans="1:16" hidden="1" x14ac:dyDescent="0.25"/>
    <row r="139" spans="1:16" hidden="1" x14ac:dyDescent="0.25"/>
    <row r="140" spans="1:16" hidden="1" x14ac:dyDescent="0.25"/>
    <row r="141" spans="1:16" hidden="1" x14ac:dyDescent="0.25"/>
    <row r="142" spans="1:16" hidden="1" x14ac:dyDescent="0.25"/>
    <row r="143" spans="1:16" hidden="1" x14ac:dyDescent="0.25"/>
    <row r="144" spans="1:16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</sheetData>
  <mergeCells count="223">
    <mergeCell ref="A125:D125"/>
    <mergeCell ref="J126:L126"/>
    <mergeCell ref="A127:C127"/>
    <mergeCell ref="A128:D128"/>
    <mergeCell ref="J129:L129"/>
    <mergeCell ref="B36:N36"/>
    <mergeCell ref="L118:N118"/>
    <mergeCell ref="L119:N119"/>
    <mergeCell ref="L120:N120"/>
    <mergeCell ref="L121:N121"/>
    <mergeCell ref="A123:N123"/>
    <mergeCell ref="A124:N124"/>
    <mergeCell ref="L112:N112"/>
    <mergeCell ref="L113:N113"/>
    <mergeCell ref="L114:N114"/>
    <mergeCell ref="L115:N115"/>
    <mergeCell ref="L116:N116"/>
    <mergeCell ref="L117:N117"/>
    <mergeCell ref="B107:C107"/>
    <mergeCell ref="D107:F107"/>
    <mergeCell ref="G107:I107"/>
    <mergeCell ref="J107:L107"/>
    <mergeCell ref="B110:B111"/>
    <mergeCell ref="C110:E110"/>
    <mergeCell ref="F110:H110"/>
    <mergeCell ref="I110:K110"/>
    <mergeCell ref="L110:N111"/>
    <mergeCell ref="B105:C105"/>
    <mergeCell ref="D105:F105"/>
    <mergeCell ref="G105:I105"/>
    <mergeCell ref="J105:K105"/>
    <mergeCell ref="L105:N105"/>
    <mergeCell ref="B106:C106"/>
    <mergeCell ref="D106:F106"/>
    <mergeCell ref="G106:I106"/>
    <mergeCell ref="J106:K106"/>
    <mergeCell ref="L106:N106"/>
    <mergeCell ref="Q103:S103"/>
    <mergeCell ref="B104:C104"/>
    <mergeCell ref="D104:F104"/>
    <mergeCell ref="G104:I104"/>
    <mergeCell ref="J104:K104"/>
    <mergeCell ref="L104:N104"/>
    <mergeCell ref="O104:P104"/>
    <mergeCell ref="Q104:S104"/>
    <mergeCell ref="B103:C103"/>
    <mergeCell ref="D103:F103"/>
    <mergeCell ref="G103:I103"/>
    <mergeCell ref="J103:K103"/>
    <mergeCell ref="L103:N103"/>
    <mergeCell ref="O103:P103"/>
    <mergeCell ref="Q101:S101"/>
    <mergeCell ref="B102:C102"/>
    <mergeCell ref="D102:F102"/>
    <mergeCell ref="G102:I102"/>
    <mergeCell ref="J102:K102"/>
    <mergeCell ref="L102:N102"/>
    <mergeCell ref="O102:P102"/>
    <mergeCell ref="Q102:S102"/>
    <mergeCell ref="B101:C101"/>
    <mergeCell ref="D101:F101"/>
    <mergeCell ref="G101:I101"/>
    <mergeCell ref="J101:K101"/>
    <mergeCell ref="L101:N101"/>
    <mergeCell ref="O101:P101"/>
    <mergeCell ref="Q99:S99"/>
    <mergeCell ref="B100:C100"/>
    <mergeCell ref="D100:F100"/>
    <mergeCell ref="G100:I100"/>
    <mergeCell ref="J100:K100"/>
    <mergeCell ref="L100:N100"/>
    <mergeCell ref="O100:P100"/>
    <mergeCell ref="Q100:S100"/>
    <mergeCell ref="B99:C99"/>
    <mergeCell ref="D99:F99"/>
    <mergeCell ref="G99:I99"/>
    <mergeCell ref="J99:K99"/>
    <mergeCell ref="L99:N99"/>
    <mergeCell ref="O99:P99"/>
    <mergeCell ref="Q97:S97"/>
    <mergeCell ref="B98:C98"/>
    <mergeCell ref="D98:F98"/>
    <mergeCell ref="G98:I98"/>
    <mergeCell ref="J98:K98"/>
    <mergeCell ref="L98:N98"/>
    <mergeCell ref="O98:P98"/>
    <mergeCell ref="Q98:S98"/>
    <mergeCell ref="B97:C97"/>
    <mergeCell ref="D97:F97"/>
    <mergeCell ref="G97:I97"/>
    <mergeCell ref="J97:K97"/>
    <mergeCell ref="L97:N97"/>
    <mergeCell ref="O97:P97"/>
    <mergeCell ref="Q95:S95"/>
    <mergeCell ref="B96:C96"/>
    <mergeCell ref="D96:F96"/>
    <mergeCell ref="G96:I96"/>
    <mergeCell ref="J96:K96"/>
    <mergeCell ref="L96:N96"/>
    <mergeCell ref="O96:P96"/>
    <mergeCell ref="Q96:S96"/>
    <mergeCell ref="B95:C95"/>
    <mergeCell ref="D95:F95"/>
    <mergeCell ref="G95:I95"/>
    <mergeCell ref="J95:K95"/>
    <mergeCell ref="L95:N95"/>
    <mergeCell ref="O95:P95"/>
    <mergeCell ref="B93:C93"/>
    <mergeCell ref="D93:F93"/>
    <mergeCell ref="G93:I93"/>
    <mergeCell ref="J93:K93"/>
    <mergeCell ref="L93:N93"/>
    <mergeCell ref="B94:C94"/>
    <mergeCell ref="D94:F94"/>
    <mergeCell ref="G94:I94"/>
    <mergeCell ref="J94:K94"/>
    <mergeCell ref="L94:N94"/>
    <mergeCell ref="B91:C91"/>
    <mergeCell ref="D91:N91"/>
    <mergeCell ref="B92:C92"/>
    <mergeCell ref="D92:F92"/>
    <mergeCell ref="G92:I92"/>
    <mergeCell ref="J92:K92"/>
    <mergeCell ref="L92:N92"/>
    <mergeCell ref="B89:C89"/>
    <mergeCell ref="D89:F89"/>
    <mergeCell ref="G89:I89"/>
    <mergeCell ref="J89:K89"/>
    <mergeCell ref="L89:N89"/>
    <mergeCell ref="B90:C90"/>
    <mergeCell ref="D90:F90"/>
    <mergeCell ref="G90:I90"/>
    <mergeCell ref="J90:K90"/>
    <mergeCell ref="L90:N90"/>
    <mergeCell ref="C87:D87"/>
    <mergeCell ref="E87:F87"/>
    <mergeCell ref="G87:H87"/>
    <mergeCell ref="I87:J87"/>
    <mergeCell ref="K87:L87"/>
    <mergeCell ref="M87:N87"/>
    <mergeCell ref="C85:N85"/>
    <mergeCell ref="C86:D86"/>
    <mergeCell ref="E86:F86"/>
    <mergeCell ref="G86:H86"/>
    <mergeCell ref="I86:J86"/>
    <mergeCell ref="K86:L86"/>
    <mergeCell ref="M86:N86"/>
    <mergeCell ref="C84:D84"/>
    <mergeCell ref="E84:F84"/>
    <mergeCell ref="G84:H84"/>
    <mergeCell ref="I84:J84"/>
    <mergeCell ref="K84:L84"/>
    <mergeCell ref="M84:N84"/>
    <mergeCell ref="B82:B83"/>
    <mergeCell ref="C82:H82"/>
    <mergeCell ref="I82:N82"/>
    <mergeCell ref="C83:D83"/>
    <mergeCell ref="E83:F83"/>
    <mergeCell ref="G83:H83"/>
    <mergeCell ref="I83:J83"/>
    <mergeCell ref="K83:L83"/>
    <mergeCell ref="M83:N83"/>
    <mergeCell ref="M78:N78"/>
    <mergeCell ref="C79:D79"/>
    <mergeCell ref="E79:F79"/>
    <mergeCell ref="G79:H79"/>
    <mergeCell ref="I79:J79"/>
    <mergeCell ref="K79:L79"/>
    <mergeCell ref="M79:N79"/>
    <mergeCell ref="A78:B78"/>
    <mergeCell ref="C78:D78"/>
    <mergeCell ref="E78:F78"/>
    <mergeCell ref="G78:H78"/>
    <mergeCell ref="I78:J78"/>
    <mergeCell ref="K78:L78"/>
    <mergeCell ref="C75:D75"/>
    <mergeCell ref="E75:F75"/>
    <mergeCell ref="G75:H75"/>
    <mergeCell ref="I75:J75"/>
    <mergeCell ref="K75:L75"/>
    <mergeCell ref="M75:N75"/>
    <mergeCell ref="C76:N76"/>
    <mergeCell ref="A77:B77"/>
    <mergeCell ref="C77:D77"/>
    <mergeCell ref="E77:F77"/>
    <mergeCell ref="G77:H77"/>
    <mergeCell ref="I77:J77"/>
    <mergeCell ref="K77:L77"/>
    <mergeCell ref="M77:N77"/>
    <mergeCell ref="D22:N22"/>
    <mergeCell ref="F24:G24"/>
    <mergeCell ref="L24:M24"/>
    <mergeCell ref="E25:F25"/>
    <mergeCell ref="A73:A74"/>
    <mergeCell ref="B73:B74"/>
    <mergeCell ref="C73:H73"/>
    <mergeCell ref="I73:N73"/>
    <mergeCell ref="C74:D74"/>
    <mergeCell ref="E74:F74"/>
    <mergeCell ref="G74:H74"/>
    <mergeCell ref="I74:J74"/>
    <mergeCell ref="K74:L74"/>
    <mergeCell ref="M74:N74"/>
    <mergeCell ref="B31:N31"/>
    <mergeCell ref="B32:N32"/>
    <mergeCell ref="B29:N29"/>
    <mergeCell ref="D41:K41"/>
    <mergeCell ref="D42:K42"/>
    <mergeCell ref="B43:N43"/>
    <mergeCell ref="B38:N38"/>
    <mergeCell ref="I8:M8"/>
    <mergeCell ref="J9:M9"/>
    <mergeCell ref="J10:L10"/>
    <mergeCell ref="J11:M11"/>
    <mergeCell ref="F14:G14"/>
    <mergeCell ref="E16:H16"/>
    <mergeCell ref="J1:L1"/>
    <mergeCell ref="J2:L2"/>
    <mergeCell ref="J3:L3"/>
    <mergeCell ref="J4:L4"/>
    <mergeCell ref="J5:L5"/>
    <mergeCell ref="J6:L6"/>
    <mergeCell ref="J7:L7"/>
  </mergeCells>
  <pageMargins left="0.11811023622047245" right="0.19685039370078741" top="0.31" bottom="0.15748031496062992" header="0.17" footer="0.18"/>
  <pageSetup paperSize="9" scale="7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4"/>
  <sheetViews>
    <sheetView zoomScale="120" zoomScaleNormal="120" workbookViewId="0">
      <selection activeCell="R60" sqref="R60"/>
    </sheetView>
  </sheetViews>
  <sheetFormatPr defaultRowHeight="15" x14ac:dyDescent="0.25"/>
  <cols>
    <col min="1" max="1" width="4.140625" customWidth="1"/>
    <col min="2" max="2" width="14" customWidth="1"/>
    <col min="3" max="3" width="10.7109375" customWidth="1"/>
    <col min="4" max="4" width="9.7109375" customWidth="1"/>
    <col min="5" max="5" width="12.85546875" customWidth="1"/>
    <col min="9" max="9" width="8" customWidth="1"/>
    <col min="11" max="11" width="9.42578125" customWidth="1"/>
    <col min="12" max="12" width="8.85546875" customWidth="1"/>
    <col min="13" max="13" width="14.7109375" customWidth="1"/>
    <col min="16" max="16" width="6.28515625" customWidth="1"/>
  </cols>
  <sheetData>
    <row r="1" spans="1:20" x14ac:dyDescent="0.25">
      <c r="A1" t="s">
        <v>20</v>
      </c>
      <c r="B1" t="s">
        <v>48</v>
      </c>
    </row>
    <row r="2" spans="1:20" ht="11.25" customHeight="1" x14ac:dyDescent="0.25">
      <c r="A2" s="703" t="s">
        <v>12</v>
      </c>
      <c r="B2" s="704" t="s">
        <v>46</v>
      </c>
      <c r="C2" s="704" t="s">
        <v>128</v>
      </c>
      <c r="D2" s="703" t="s">
        <v>49</v>
      </c>
      <c r="E2" s="703"/>
      <c r="F2" s="703"/>
      <c r="G2" s="703"/>
      <c r="H2" s="1004" t="s">
        <v>21</v>
      </c>
      <c r="I2" s="1005"/>
      <c r="J2" s="758" t="s">
        <v>22</v>
      </c>
      <c r="K2" s="759"/>
      <c r="L2" s="758" t="s">
        <v>23</v>
      </c>
      <c r="M2" s="759"/>
      <c r="N2" s="129"/>
      <c r="O2" s="129"/>
      <c r="P2" s="129"/>
    </row>
    <row r="3" spans="1:20" x14ac:dyDescent="0.25">
      <c r="A3" s="704"/>
      <c r="B3" s="1003"/>
      <c r="C3" s="1003"/>
      <c r="D3" s="703"/>
      <c r="E3" s="703"/>
      <c r="F3" s="703"/>
      <c r="G3" s="703"/>
      <c r="H3" s="1006"/>
      <c r="I3" s="1007"/>
      <c r="J3" s="760"/>
      <c r="K3" s="761"/>
      <c r="L3" s="138"/>
      <c r="M3" s="139"/>
      <c r="N3" s="129"/>
      <c r="O3" s="129"/>
      <c r="P3" s="129"/>
    </row>
    <row r="4" spans="1:20" ht="9" customHeight="1" x14ac:dyDescent="0.25">
      <c r="A4" s="144">
        <v>1</v>
      </c>
      <c r="B4" s="144">
        <v>2</v>
      </c>
      <c r="C4" s="144">
        <v>3</v>
      </c>
      <c r="D4" s="711">
        <v>4</v>
      </c>
      <c r="E4" s="711"/>
      <c r="F4" s="711"/>
      <c r="G4" s="711"/>
      <c r="H4" s="127">
        <v>5</v>
      </c>
      <c r="I4" s="128"/>
      <c r="J4" s="762">
        <v>6</v>
      </c>
      <c r="K4" s="763"/>
      <c r="L4" s="127">
        <v>7</v>
      </c>
      <c r="M4" s="128"/>
      <c r="N4" s="130"/>
      <c r="O4" s="130"/>
      <c r="P4" s="130"/>
    </row>
    <row r="5" spans="1:20" ht="24" customHeight="1" x14ac:dyDescent="0.25">
      <c r="A5" s="153"/>
      <c r="B5" s="153">
        <v>5022</v>
      </c>
      <c r="C5" s="140" t="s">
        <v>142</v>
      </c>
      <c r="D5" s="1015" t="s">
        <v>235</v>
      </c>
      <c r="E5" s="1016"/>
      <c r="F5" s="1016"/>
      <c r="G5" s="1016"/>
      <c r="H5" s="1016"/>
      <c r="I5" s="1016"/>
      <c r="J5" s="1016"/>
      <c r="K5" s="1016"/>
      <c r="L5" s="1016"/>
      <c r="M5" s="1017"/>
      <c r="N5" s="130"/>
      <c r="O5" s="130"/>
      <c r="P5" s="130"/>
    </row>
    <row r="6" spans="1:20" ht="21.75" customHeight="1" x14ac:dyDescent="0.25">
      <c r="A6" s="2"/>
      <c r="B6" s="126"/>
      <c r="C6" s="126"/>
      <c r="D6" s="852" t="s">
        <v>158</v>
      </c>
      <c r="E6" s="1008"/>
      <c r="F6" s="1008"/>
      <c r="G6" s="1008"/>
      <c r="H6" s="1008"/>
      <c r="I6" s="1008"/>
      <c r="J6" s="1008"/>
      <c r="K6" s="1008"/>
      <c r="L6" s="1008"/>
      <c r="M6" s="853"/>
      <c r="N6" s="131"/>
      <c r="O6" s="131"/>
      <c r="P6" s="131"/>
    </row>
    <row r="7" spans="1:20" x14ac:dyDescent="0.25">
      <c r="A7" s="170">
        <v>1</v>
      </c>
      <c r="B7" s="168"/>
      <c r="C7" s="168"/>
      <c r="D7" s="175" t="s">
        <v>159</v>
      </c>
      <c r="E7" s="162"/>
      <c r="F7" s="162"/>
      <c r="G7" s="169"/>
      <c r="H7" s="862">
        <v>147.05000000000001</v>
      </c>
      <c r="I7" s="942"/>
      <c r="J7" s="862">
        <v>0</v>
      </c>
      <c r="K7" s="942"/>
      <c r="L7" s="862">
        <f t="shared" ref="L7" si="0">H7+J7</f>
        <v>147.05000000000001</v>
      </c>
      <c r="M7" s="942"/>
      <c r="N7" s="131"/>
      <c r="O7" s="131"/>
      <c r="P7" s="131"/>
    </row>
    <row r="8" spans="1:20" x14ac:dyDescent="0.25">
      <c r="A8" s="11"/>
      <c r="B8" s="11"/>
      <c r="C8" s="11"/>
      <c r="D8" s="1002" t="s">
        <v>57</v>
      </c>
      <c r="E8" s="1002"/>
      <c r="F8" s="1002"/>
      <c r="G8" s="1002"/>
      <c r="H8" s="862">
        <f>SUM(H7:I7)</f>
        <v>147.05000000000001</v>
      </c>
      <c r="I8" s="942"/>
      <c r="J8" s="862">
        <f>SUM(J7:K7)</f>
        <v>0</v>
      </c>
      <c r="K8" s="942"/>
      <c r="L8" s="862">
        <f>SUM(L7:M7)</f>
        <v>147.05000000000001</v>
      </c>
      <c r="M8" s="942"/>
      <c r="N8" s="131"/>
      <c r="O8" s="131"/>
      <c r="P8" s="131"/>
    </row>
    <row r="9" spans="1:20" ht="19.5" customHeight="1" x14ac:dyDescent="0.25">
      <c r="A9" t="s">
        <v>25</v>
      </c>
      <c r="B9" t="s">
        <v>129</v>
      </c>
      <c r="K9" s="27"/>
      <c r="L9" s="27"/>
      <c r="M9" s="27"/>
      <c r="N9" s="27"/>
      <c r="O9" s="27"/>
      <c r="P9" s="27"/>
    </row>
    <row r="10" spans="1:20" x14ac:dyDescent="0.25">
      <c r="E10" s="29"/>
      <c r="F10" s="29"/>
      <c r="G10" s="29"/>
      <c r="H10" s="30" t="s">
        <v>53</v>
      </c>
      <c r="I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20" ht="49.5" customHeight="1" x14ac:dyDescent="0.25">
      <c r="A11" s="667" t="s">
        <v>130</v>
      </c>
      <c r="B11" s="667"/>
      <c r="C11" s="667"/>
      <c r="D11" s="667"/>
      <c r="E11" s="667"/>
      <c r="F11" s="667"/>
      <c r="G11" s="4" t="s">
        <v>46</v>
      </c>
      <c r="H11" s="670" t="s">
        <v>21</v>
      </c>
      <c r="I11" s="670"/>
      <c r="J11" s="24" t="s">
        <v>22</v>
      </c>
      <c r="K11" s="24"/>
      <c r="L11" s="682" t="s">
        <v>23</v>
      </c>
      <c r="M11" s="683"/>
      <c r="N11" s="29"/>
      <c r="O11" s="29"/>
      <c r="P11" s="29"/>
      <c r="Q11" s="29"/>
      <c r="R11" s="29"/>
      <c r="S11" s="29"/>
    </row>
    <row r="12" spans="1:20" x14ac:dyDescent="0.25">
      <c r="A12" s="637">
        <v>1</v>
      </c>
      <c r="B12" s="637"/>
      <c r="C12" s="637"/>
      <c r="D12" s="637"/>
      <c r="E12" s="637"/>
      <c r="F12" s="637"/>
      <c r="G12" s="143">
        <v>2</v>
      </c>
      <c r="H12" s="637">
        <v>3</v>
      </c>
      <c r="I12" s="637"/>
      <c r="J12" s="748">
        <v>4</v>
      </c>
      <c r="K12" s="670"/>
      <c r="L12" s="637">
        <v>5</v>
      </c>
      <c r="M12" s="637"/>
      <c r="N12" s="29"/>
      <c r="O12" s="29"/>
      <c r="P12" s="29"/>
      <c r="Q12" s="29"/>
      <c r="R12" s="29"/>
      <c r="S12" s="29"/>
    </row>
    <row r="13" spans="1:20" ht="28.5" customHeight="1" x14ac:dyDescent="0.25">
      <c r="A13" s="998" t="s">
        <v>232</v>
      </c>
      <c r="B13" s="999"/>
      <c r="C13" s="999"/>
      <c r="D13" s="999"/>
      <c r="E13" s="999"/>
      <c r="F13" s="1000"/>
      <c r="G13" s="3"/>
      <c r="H13" s="637"/>
      <c r="I13" s="637"/>
      <c r="J13" s="670"/>
      <c r="K13" s="670"/>
      <c r="L13" s="670"/>
      <c r="M13" s="670"/>
      <c r="N13" s="29"/>
      <c r="O13" s="29"/>
      <c r="P13" s="29"/>
      <c r="Q13" s="29"/>
      <c r="R13" s="29"/>
      <c r="S13" s="29"/>
    </row>
    <row r="14" spans="1:20" ht="36.75" customHeight="1" x14ac:dyDescent="0.25">
      <c r="A14" s="1018" t="s">
        <v>236</v>
      </c>
      <c r="B14" s="1019"/>
      <c r="C14" s="1019"/>
      <c r="D14" s="1019"/>
      <c r="E14" s="1019"/>
      <c r="F14" s="1020"/>
      <c r="G14" s="2"/>
      <c r="H14" s="1001">
        <f>H8</f>
        <v>147.05000000000001</v>
      </c>
      <c r="I14" s="637"/>
      <c r="J14" s="1001">
        <f t="shared" ref="J14" si="1">J8</f>
        <v>0</v>
      </c>
      <c r="K14" s="637"/>
      <c r="L14" s="1001">
        <f t="shared" ref="L14" si="2">L8</f>
        <v>147.05000000000001</v>
      </c>
      <c r="M14" s="637"/>
      <c r="N14" s="29"/>
      <c r="O14" s="29"/>
      <c r="P14" s="29"/>
      <c r="Q14" s="27"/>
    </row>
    <row r="15" spans="1:20" x14ac:dyDescent="0.25">
      <c r="A15" s="893" t="s">
        <v>57</v>
      </c>
      <c r="B15" s="894"/>
      <c r="C15" s="894"/>
      <c r="D15" s="894"/>
      <c r="E15" s="894"/>
      <c r="F15" s="895"/>
      <c r="G15" s="2"/>
      <c r="H15" s="1001">
        <f>H14</f>
        <v>147.05000000000001</v>
      </c>
      <c r="I15" s="637"/>
      <c r="J15" s="1001">
        <f t="shared" ref="J15" si="3">J14</f>
        <v>0</v>
      </c>
      <c r="K15" s="637"/>
      <c r="L15" s="1001">
        <f t="shared" ref="L15" si="4">L14</f>
        <v>147.05000000000001</v>
      </c>
      <c r="M15" s="637"/>
      <c r="N15" s="29"/>
      <c r="O15" s="29"/>
      <c r="P15" s="29"/>
      <c r="Q15" s="27"/>
    </row>
    <row r="16" spans="1:20" ht="33" customHeight="1" x14ac:dyDescent="0.25">
      <c r="A16" s="116" t="s">
        <v>26</v>
      </c>
      <c r="B16" s="44" t="s">
        <v>58</v>
      </c>
      <c r="C16" s="133"/>
      <c r="E16" s="117"/>
      <c r="F16" s="117"/>
      <c r="G16" s="117"/>
      <c r="H16" s="117"/>
      <c r="I16" s="11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</row>
    <row r="17" spans="1:21" ht="13.5" customHeight="1" x14ac:dyDescent="0.25">
      <c r="A17" s="34" t="s">
        <v>12</v>
      </c>
      <c r="B17" s="34" t="s">
        <v>46</v>
      </c>
      <c r="C17" s="665" t="s">
        <v>131</v>
      </c>
      <c r="D17" s="665"/>
      <c r="E17" s="665"/>
      <c r="F17" s="637" t="s">
        <v>60</v>
      </c>
      <c r="G17" s="637"/>
      <c r="H17" s="637"/>
      <c r="I17" s="637" t="s">
        <v>61</v>
      </c>
      <c r="J17" s="637"/>
      <c r="K17" s="637"/>
      <c r="L17" s="637" t="s">
        <v>132</v>
      </c>
      <c r="M17" s="637"/>
      <c r="N17" s="669"/>
      <c r="O17" s="669"/>
      <c r="P17" s="669"/>
      <c r="Q17" s="27"/>
      <c r="R17" s="27"/>
      <c r="S17" s="27"/>
      <c r="T17" s="27"/>
      <c r="U17" s="27"/>
    </row>
    <row r="18" spans="1:21" ht="13.5" customHeight="1" x14ac:dyDescent="0.25">
      <c r="A18" s="146">
        <v>1</v>
      </c>
      <c r="B18" s="146">
        <v>2</v>
      </c>
      <c r="C18" s="665">
        <v>4</v>
      </c>
      <c r="D18" s="665"/>
      <c r="E18" s="665"/>
      <c r="F18" s="637">
        <v>5</v>
      </c>
      <c r="G18" s="637"/>
      <c r="H18" s="637"/>
      <c r="I18" s="637">
        <v>6</v>
      </c>
      <c r="J18" s="637"/>
      <c r="K18" s="637"/>
      <c r="L18" s="637">
        <v>6</v>
      </c>
      <c r="M18" s="637"/>
      <c r="N18" s="669"/>
      <c r="O18" s="669"/>
      <c r="P18" s="669"/>
      <c r="Q18" s="27"/>
      <c r="R18" s="27"/>
      <c r="S18" s="27"/>
      <c r="T18" s="27"/>
      <c r="U18" s="27"/>
    </row>
    <row r="19" spans="1:21" ht="13.5" customHeight="1" x14ac:dyDescent="0.25">
      <c r="A19" s="146"/>
      <c r="B19" s="146"/>
      <c r="C19" s="893" t="s">
        <v>51</v>
      </c>
      <c r="D19" s="894"/>
      <c r="E19" s="895"/>
      <c r="F19" s="682"/>
      <c r="G19" s="693"/>
      <c r="H19" s="683"/>
      <c r="I19" s="682"/>
      <c r="J19" s="693"/>
      <c r="K19" s="683"/>
      <c r="L19" s="682"/>
      <c r="M19" s="683"/>
      <c r="N19" s="150"/>
      <c r="O19" s="150"/>
      <c r="P19" s="150"/>
      <c r="Q19" s="27"/>
      <c r="R19" s="27"/>
      <c r="S19" s="27"/>
      <c r="T19" s="27"/>
      <c r="U19" s="27"/>
    </row>
    <row r="20" spans="1:21" ht="23.25" customHeight="1" x14ac:dyDescent="0.25">
      <c r="A20" s="33"/>
      <c r="B20" s="33"/>
      <c r="C20" s="886" t="s">
        <v>83</v>
      </c>
      <c r="D20" s="886"/>
      <c r="E20" s="886"/>
      <c r="F20" s="997" t="s">
        <v>143</v>
      </c>
      <c r="G20" s="997"/>
      <c r="H20" s="997"/>
      <c r="I20" s="997"/>
      <c r="J20" s="997"/>
      <c r="K20" s="997"/>
      <c r="L20" s="997"/>
      <c r="M20" s="997"/>
      <c r="N20" s="130"/>
      <c r="O20" s="130"/>
      <c r="P20" s="130"/>
      <c r="Q20" s="27"/>
      <c r="R20" s="27"/>
      <c r="S20" s="27"/>
      <c r="T20" s="27"/>
      <c r="U20" s="27"/>
    </row>
    <row r="21" spans="1:21" ht="13.5" customHeight="1" x14ac:dyDescent="0.25">
      <c r="A21" s="33">
        <v>1</v>
      </c>
      <c r="B21" s="33"/>
      <c r="C21" s="217" t="s">
        <v>28</v>
      </c>
      <c r="D21" s="218"/>
      <c r="E21" s="219"/>
      <c r="F21" s="183"/>
      <c r="G21" s="24"/>
      <c r="H21" s="184"/>
      <c r="I21" s="183"/>
      <c r="J21" s="24"/>
      <c r="K21" s="184"/>
      <c r="L21" s="183"/>
      <c r="M21" s="184"/>
      <c r="N21" s="669"/>
      <c r="O21" s="669"/>
      <c r="P21" s="669"/>
      <c r="Q21" s="27"/>
      <c r="R21" s="27"/>
      <c r="S21" s="27"/>
      <c r="T21" s="27"/>
      <c r="U21" s="27"/>
    </row>
    <row r="22" spans="1:21" ht="15" customHeight="1" x14ac:dyDescent="0.25">
      <c r="A22" s="157"/>
      <c r="B22" s="122"/>
      <c r="C22" s="214" t="s">
        <v>160</v>
      </c>
      <c r="D22" s="215"/>
      <c r="E22" s="216"/>
      <c r="F22" s="232" t="s">
        <v>30</v>
      </c>
      <c r="G22" s="233"/>
      <c r="H22" s="234"/>
      <c r="I22" s="183" t="s">
        <v>100</v>
      </c>
      <c r="J22" s="24"/>
      <c r="K22" s="184"/>
      <c r="L22" s="183">
        <v>1</v>
      </c>
      <c r="M22" s="184"/>
      <c r="N22" s="150"/>
      <c r="O22" s="150"/>
      <c r="P22" s="150"/>
      <c r="Q22" s="27"/>
      <c r="R22" s="27"/>
      <c r="S22" s="27"/>
      <c r="T22" s="27"/>
      <c r="U22" s="27"/>
    </row>
    <row r="23" spans="1:21" ht="13.5" customHeight="1" x14ac:dyDescent="0.25">
      <c r="A23" s="157"/>
      <c r="B23" s="33"/>
      <c r="C23" s="226" t="s">
        <v>161</v>
      </c>
      <c r="D23" s="227"/>
      <c r="E23" s="228"/>
      <c r="F23" s="179" t="s">
        <v>156</v>
      </c>
      <c r="H23" s="211"/>
      <c r="I23" s="237" t="s">
        <v>162</v>
      </c>
      <c r="J23" s="238"/>
      <c r="K23" s="239"/>
      <c r="L23" s="237">
        <v>3</v>
      </c>
      <c r="M23" s="239"/>
      <c r="N23" s="753"/>
      <c r="O23" s="753"/>
      <c r="P23" s="753"/>
      <c r="Q23" s="753"/>
      <c r="R23" s="753"/>
      <c r="S23" s="753"/>
      <c r="T23" s="753"/>
      <c r="U23" s="753"/>
    </row>
    <row r="24" spans="1:21" ht="15" customHeight="1" x14ac:dyDescent="0.25">
      <c r="A24" s="86">
        <v>2</v>
      </c>
      <c r="B24" s="86"/>
      <c r="C24" s="217" t="s">
        <v>29</v>
      </c>
      <c r="D24" s="218"/>
      <c r="E24" s="219"/>
      <c r="F24" s="232"/>
      <c r="G24" s="233"/>
      <c r="H24" s="234"/>
      <c r="I24" s="183"/>
      <c r="J24" s="24"/>
      <c r="K24" s="184"/>
      <c r="L24" s="183"/>
      <c r="M24" s="184"/>
      <c r="N24" s="95"/>
      <c r="O24" s="167"/>
      <c r="P24" s="29"/>
      <c r="Q24" s="669"/>
      <c r="R24" s="669"/>
      <c r="S24" s="669"/>
      <c r="T24" s="669"/>
      <c r="U24" s="669"/>
    </row>
    <row r="25" spans="1:21" ht="39.75" customHeight="1" x14ac:dyDescent="0.25">
      <c r="A25" s="165"/>
      <c r="B25" s="33"/>
      <c r="C25" s="226" t="s">
        <v>163</v>
      </c>
      <c r="D25" s="227"/>
      <c r="E25" s="228"/>
      <c r="F25" s="212" t="s">
        <v>30</v>
      </c>
      <c r="H25" s="213"/>
      <c r="I25" s="226"/>
      <c r="J25" s="227"/>
      <c r="K25" s="228"/>
      <c r="L25" s="226">
        <v>26</v>
      </c>
      <c r="M25" s="228"/>
      <c r="N25" s="95" t="s">
        <v>170</v>
      </c>
      <c r="O25" s="29"/>
      <c r="P25" s="29"/>
      <c r="Q25" s="669"/>
      <c r="R25" s="669"/>
      <c r="S25" s="669"/>
      <c r="T25" s="669"/>
      <c r="U25" s="669"/>
    </row>
    <row r="26" spans="1:21" x14ac:dyDescent="0.25">
      <c r="A26" s="33">
        <v>3</v>
      </c>
      <c r="B26" s="33"/>
      <c r="C26" s="217" t="s">
        <v>32</v>
      </c>
      <c r="D26" s="218"/>
      <c r="E26" s="219"/>
      <c r="F26" s="183"/>
      <c r="G26" s="24"/>
      <c r="H26" s="184"/>
      <c r="I26" s="183"/>
      <c r="J26" s="24"/>
      <c r="K26" s="184"/>
      <c r="L26" s="183"/>
      <c r="M26" s="184"/>
      <c r="N26" s="95"/>
      <c r="O26" s="29"/>
      <c r="P26" s="29"/>
      <c r="Q26" s="29"/>
      <c r="R26" s="29"/>
      <c r="S26" s="29"/>
      <c r="T26" s="29"/>
      <c r="U26" s="29"/>
    </row>
    <row r="27" spans="1:21" ht="31.5" customHeight="1" x14ac:dyDescent="0.25">
      <c r="A27" s="157"/>
      <c r="B27" s="33"/>
      <c r="C27" s="229" t="s">
        <v>164</v>
      </c>
      <c r="D27" s="230"/>
      <c r="E27" s="231"/>
      <c r="F27" s="183" t="s">
        <v>36</v>
      </c>
      <c r="G27" s="24"/>
      <c r="H27" s="184"/>
      <c r="I27" s="183" t="s">
        <v>102</v>
      </c>
      <c r="J27" s="24"/>
      <c r="K27" s="184"/>
      <c r="L27" s="240">
        <v>147.1</v>
      </c>
      <c r="M27" s="241"/>
      <c r="N27" s="160"/>
      <c r="O27" s="161"/>
      <c r="P27" s="161"/>
      <c r="Q27" s="161"/>
      <c r="R27" s="161"/>
      <c r="S27" s="161"/>
      <c r="T27" s="161"/>
      <c r="U27" s="161"/>
    </row>
    <row r="28" spans="1:21" ht="27.75" customHeight="1" x14ac:dyDescent="0.25">
      <c r="A28" s="157"/>
      <c r="B28" s="33"/>
      <c r="C28" s="242" t="s">
        <v>165</v>
      </c>
      <c r="D28" s="243"/>
      <c r="E28" s="244"/>
      <c r="F28" s="183" t="s">
        <v>36</v>
      </c>
      <c r="G28" s="24"/>
      <c r="H28" s="184"/>
      <c r="I28" s="183"/>
      <c r="J28" s="24"/>
      <c r="K28" s="184"/>
      <c r="L28" s="235">
        <f>(N28/L23)/12</f>
        <v>3.3472222222222219</v>
      </c>
      <c r="M28" s="236"/>
      <c r="N28" s="154">
        <v>120.5</v>
      </c>
      <c r="O28" s="154"/>
      <c r="P28" s="154"/>
      <c r="Q28" s="154"/>
      <c r="R28" s="154"/>
      <c r="S28" s="154"/>
      <c r="T28" s="154"/>
      <c r="U28" s="154"/>
    </row>
    <row r="29" spans="1:21" ht="23.25" customHeight="1" x14ac:dyDescent="0.25">
      <c r="A29" s="180">
        <v>4</v>
      </c>
      <c r="B29" s="33"/>
      <c r="C29" s="220" t="s">
        <v>168</v>
      </c>
      <c r="D29" s="221"/>
      <c r="E29" s="222"/>
      <c r="F29" s="183"/>
      <c r="G29" s="24"/>
      <c r="H29" s="184"/>
      <c r="I29" s="183"/>
      <c r="J29" s="24"/>
      <c r="K29" s="184"/>
      <c r="L29" s="235"/>
      <c r="M29" s="236"/>
      <c r="N29" s="154"/>
      <c r="O29" s="154"/>
      <c r="P29" s="154"/>
      <c r="Q29" s="154"/>
      <c r="R29" s="154"/>
      <c r="S29" s="154"/>
      <c r="T29" s="154"/>
      <c r="U29" s="154"/>
    </row>
    <row r="30" spans="1:21" ht="41.25" customHeight="1" x14ac:dyDescent="0.25">
      <c r="A30" s="157"/>
      <c r="B30" s="33"/>
      <c r="C30" s="223" t="s">
        <v>166</v>
      </c>
      <c r="D30" s="224"/>
      <c r="E30" s="225"/>
      <c r="F30" s="183" t="s">
        <v>34</v>
      </c>
      <c r="G30" s="24"/>
      <c r="H30" s="184"/>
      <c r="I30" s="183"/>
      <c r="J30" s="24"/>
      <c r="K30" s="184"/>
      <c r="L30" s="245">
        <v>0.02</v>
      </c>
      <c r="M30" s="246"/>
      <c r="N30" s="154"/>
      <c r="O30" s="154"/>
      <c r="P30" s="154"/>
      <c r="Q30" s="154"/>
      <c r="R30" s="154"/>
      <c r="S30" s="154"/>
      <c r="T30" s="154"/>
      <c r="U30" s="154"/>
    </row>
    <row r="31" spans="1:21" ht="52.5" customHeight="1" x14ac:dyDescent="0.25">
      <c r="A31" s="33"/>
      <c r="B31" s="33"/>
      <c r="C31" s="247" t="s">
        <v>167</v>
      </c>
      <c r="D31" s="248"/>
      <c r="E31" s="249"/>
      <c r="F31" s="183" t="s">
        <v>34</v>
      </c>
      <c r="G31" s="24"/>
      <c r="H31" s="184"/>
      <c r="I31" s="183"/>
      <c r="J31" s="24"/>
      <c r="K31" s="184"/>
      <c r="L31" s="245">
        <v>0.02</v>
      </c>
      <c r="M31" s="246"/>
      <c r="N31" s="154"/>
      <c r="O31" s="154"/>
      <c r="P31" s="154"/>
      <c r="Q31" s="154"/>
      <c r="R31" s="154"/>
      <c r="S31" s="154"/>
      <c r="T31" s="154"/>
      <c r="U31" s="154"/>
    </row>
    <row r="32" spans="1:21" ht="16.5" customHeight="1" x14ac:dyDescent="0.25">
      <c r="A32" t="s">
        <v>64</v>
      </c>
      <c r="D32" s="30"/>
      <c r="E32" s="27"/>
      <c r="F32" s="28"/>
      <c r="G32" s="28"/>
      <c r="H32" s="27"/>
      <c r="I32" s="28"/>
      <c r="J32" s="28"/>
      <c r="K32" s="27"/>
      <c r="L32" s="28"/>
      <c r="M32" s="28"/>
      <c r="N32" s="27"/>
      <c r="O32" s="28"/>
      <c r="P32" s="28"/>
      <c r="Q32" s="27"/>
    </row>
    <row r="33" spans="1:21" ht="11.25" customHeight="1" x14ac:dyDescent="0.25">
      <c r="B33" s="27"/>
      <c r="C33" s="27"/>
      <c r="D33" s="27"/>
      <c r="E33" s="31"/>
      <c r="F33" s="27"/>
      <c r="G33" s="27"/>
      <c r="H33" s="27"/>
      <c r="I33" s="27"/>
      <c r="J33" s="27"/>
      <c r="K33" s="27"/>
      <c r="L33" s="27"/>
      <c r="M33" s="27" t="s">
        <v>65</v>
      </c>
      <c r="N33" s="27"/>
      <c r="O33" s="27"/>
      <c r="P33" s="27"/>
      <c r="Q33" s="27"/>
    </row>
    <row r="34" spans="1:21" ht="33.75" customHeight="1" x14ac:dyDescent="0.25">
      <c r="A34" s="977" t="s">
        <v>27</v>
      </c>
      <c r="B34" s="667" t="s">
        <v>66</v>
      </c>
      <c r="C34" s="977" t="s">
        <v>46</v>
      </c>
      <c r="D34" s="747" t="s">
        <v>133</v>
      </c>
      <c r="E34" s="979"/>
      <c r="F34" s="748"/>
      <c r="G34" s="134" t="s">
        <v>134</v>
      </c>
      <c r="H34" s="135"/>
      <c r="I34" s="136"/>
      <c r="J34" s="980" t="s">
        <v>135</v>
      </c>
      <c r="K34" s="981"/>
      <c r="L34" s="982"/>
      <c r="M34" s="1022" t="s">
        <v>70</v>
      </c>
      <c r="N34" s="27"/>
      <c r="O34" s="132"/>
      <c r="P34" s="132"/>
      <c r="Q34" s="27"/>
    </row>
    <row r="35" spans="1:21" ht="30" customHeight="1" x14ac:dyDescent="0.25">
      <c r="A35" s="978"/>
      <c r="B35" s="667"/>
      <c r="C35" s="978"/>
      <c r="D35" s="49" t="s">
        <v>21</v>
      </c>
      <c r="E35" s="49" t="s">
        <v>22</v>
      </c>
      <c r="F35" s="49" t="s">
        <v>23</v>
      </c>
      <c r="G35" s="49" t="s">
        <v>21</v>
      </c>
      <c r="H35" s="49" t="s">
        <v>22</v>
      </c>
      <c r="I35" s="49" t="s">
        <v>23</v>
      </c>
      <c r="J35" s="49" t="s">
        <v>21</v>
      </c>
      <c r="K35" s="49" t="s">
        <v>22</v>
      </c>
      <c r="L35" s="49" t="s">
        <v>23</v>
      </c>
      <c r="M35" s="1022"/>
      <c r="N35" s="132"/>
      <c r="O35" s="132"/>
      <c r="P35" s="132"/>
      <c r="Q35" s="27"/>
    </row>
    <row r="36" spans="1:21" x14ac:dyDescent="0.25">
      <c r="A36" s="2">
        <v>1</v>
      </c>
      <c r="B36" s="145">
        <v>2</v>
      </c>
      <c r="C36" s="2">
        <v>3</v>
      </c>
      <c r="D36" s="2">
        <v>4</v>
      </c>
      <c r="E36" s="158">
        <v>5</v>
      </c>
      <c r="F36" s="158">
        <v>6</v>
      </c>
      <c r="G36" s="158">
        <v>7</v>
      </c>
      <c r="H36" s="158">
        <v>8</v>
      </c>
      <c r="I36" s="158">
        <v>9</v>
      </c>
      <c r="J36" s="158">
        <v>10</v>
      </c>
      <c r="K36" s="158">
        <v>11</v>
      </c>
      <c r="L36" s="158">
        <v>12</v>
      </c>
      <c r="M36" s="158">
        <v>13</v>
      </c>
      <c r="N36" s="984"/>
      <c r="O36" s="984"/>
      <c r="P36" s="984"/>
      <c r="Q36" s="27"/>
    </row>
    <row r="37" spans="1:21" x14ac:dyDescent="0.25">
      <c r="A37" s="156"/>
      <c r="B37" s="33" t="s">
        <v>55</v>
      </c>
      <c r="C37" s="156"/>
      <c r="D37" s="2"/>
      <c r="E37" s="49"/>
      <c r="F37" s="49"/>
      <c r="G37" s="49"/>
      <c r="H37" s="49"/>
      <c r="I37" s="49"/>
      <c r="J37" s="49"/>
      <c r="K37" s="49"/>
      <c r="L37" s="49"/>
      <c r="M37" s="49"/>
      <c r="N37" s="668"/>
      <c r="O37" s="668"/>
      <c r="P37" s="668"/>
      <c r="Q37" s="41"/>
      <c r="R37" s="41"/>
    </row>
    <row r="38" spans="1:21" x14ac:dyDescent="0.25">
      <c r="A38" s="156"/>
      <c r="B38" s="33" t="s">
        <v>71</v>
      </c>
      <c r="C38" s="156"/>
      <c r="D38" s="2"/>
      <c r="E38" s="49"/>
      <c r="F38" s="49"/>
      <c r="G38" s="49"/>
      <c r="H38" s="49"/>
      <c r="I38" s="49"/>
      <c r="J38" s="49"/>
      <c r="K38" s="49"/>
      <c r="L38" s="49"/>
      <c r="M38" s="49"/>
      <c r="N38" s="668"/>
      <c r="O38" s="668"/>
      <c r="P38" s="668"/>
      <c r="Q38" s="40"/>
      <c r="R38" s="30"/>
    </row>
    <row r="39" spans="1:21" x14ac:dyDescent="0.25">
      <c r="A39" s="34"/>
      <c r="B39" s="33" t="s">
        <v>72</v>
      </c>
      <c r="C39" s="34"/>
      <c r="D39" s="2"/>
      <c r="E39" s="49"/>
      <c r="F39" s="49"/>
      <c r="G39" s="49"/>
      <c r="H39" s="49"/>
      <c r="I39" s="49"/>
      <c r="J39" s="49"/>
      <c r="K39" s="49"/>
      <c r="L39" s="49"/>
      <c r="M39" s="49"/>
      <c r="N39" s="668"/>
      <c r="O39" s="668"/>
      <c r="P39" s="668"/>
      <c r="Q39" s="40"/>
      <c r="R39" s="30"/>
    </row>
    <row r="40" spans="1:21" x14ac:dyDescent="0.25">
      <c r="A40" s="52"/>
      <c r="B40" s="33" t="s">
        <v>73</v>
      </c>
      <c r="C40" s="52"/>
      <c r="D40" s="2"/>
      <c r="E40" s="49"/>
      <c r="F40" s="49"/>
      <c r="G40" s="49"/>
      <c r="H40" s="49"/>
      <c r="I40" s="49"/>
      <c r="J40" s="49"/>
      <c r="K40" s="49"/>
      <c r="L40" s="49"/>
      <c r="M40" s="49"/>
      <c r="N40" s="668"/>
      <c r="O40" s="668"/>
      <c r="P40" s="668"/>
      <c r="Q40" s="43"/>
      <c r="R40" s="43"/>
      <c r="S40" s="9"/>
      <c r="T40" s="9"/>
      <c r="U40" s="9"/>
    </row>
    <row r="41" spans="1:21" x14ac:dyDescent="0.25">
      <c r="A41" s="52"/>
      <c r="B41" s="155" t="s">
        <v>74</v>
      </c>
      <c r="C41" s="52"/>
      <c r="D41" s="2"/>
      <c r="E41" s="49"/>
      <c r="F41" s="49"/>
      <c r="G41" s="49"/>
      <c r="H41" s="49"/>
      <c r="I41" s="49"/>
      <c r="J41" s="49"/>
      <c r="K41" s="49"/>
      <c r="L41" s="49"/>
      <c r="M41" s="49"/>
      <c r="N41" s="668"/>
      <c r="O41" s="668"/>
      <c r="P41" s="668"/>
      <c r="Q41" s="30"/>
      <c r="R41" s="30"/>
    </row>
    <row r="42" spans="1:21" ht="5.25" customHeight="1" x14ac:dyDescent="0.25">
      <c r="A42" s="54"/>
      <c r="B42" s="155"/>
      <c r="C42" s="54"/>
      <c r="D42" s="2"/>
      <c r="E42" s="49"/>
      <c r="F42" s="49"/>
      <c r="G42" s="49"/>
      <c r="H42" s="49"/>
      <c r="I42" s="49"/>
      <c r="J42" s="49"/>
      <c r="K42" s="49"/>
      <c r="L42" s="49"/>
      <c r="M42" s="49"/>
      <c r="N42" s="668"/>
      <c r="O42" s="668"/>
      <c r="P42" s="668"/>
      <c r="Q42" s="44"/>
      <c r="R42" s="44"/>
    </row>
    <row r="43" spans="1:21" ht="30" x14ac:dyDescent="0.25">
      <c r="A43" s="54"/>
      <c r="B43" s="10" t="s">
        <v>75</v>
      </c>
      <c r="C43" s="54"/>
      <c r="D43" s="2"/>
      <c r="E43" s="49"/>
      <c r="F43" s="49"/>
      <c r="G43" s="49"/>
      <c r="H43" s="49"/>
      <c r="I43" s="49"/>
      <c r="J43" s="49"/>
      <c r="K43" s="49"/>
      <c r="L43" s="49"/>
      <c r="M43" s="49"/>
      <c r="N43" s="668"/>
      <c r="O43" s="668"/>
      <c r="P43" s="668"/>
      <c r="Q43" s="45"/>
      <c r="R43" s="45"/>
    </row>
    <row r="44" spans="1:21" ht="6" customHeight="1" x14ac:dyDescent="0.25">
      <c r="A44" s="52"/>
      <c r="B44" s="55"/>
      <c r="C44" s="52"/>
      <c r="D44" s="2"/>
      <c r="E44" s="49"/>
      <c r="F44" s="49"/>
      <c r="G44" s="49"/>
      <c r="H44" s="49"/>
      <c r="I44" s="49"/>
      <c r="J44" s="49"/>
      <c r="K44" s="49"/>
      <c r="L44" s="49"/>
      <c r="M44" s="49"/>
      <c r="N44" s="668"/>
      <c r="O44" s="668"/>
      <c r="P44" s="668"/>
      <c r="Q44" s="44"/>
      <c r="R44" s="44"/>
    </row>
    <row r="45" spans="1:21" x14ac:dyDescent="0.25">
      <c r="A45" s="54"/>
      <c r="B45" s="10" t="s">
        <v>57</v>
      </c>
      <c r="C45" s="54"/>
      <c r="D45" s="2"/>
      <c r="E45" s="49"/>
      <c r="F45" s="49"/>
      <c r="G45" s="49"/>
      <c r="H45" s="49"/>
      <c r="I45" s="49"/>
      <c r="J45" s="49"/>
      <c r="K45" s="49"/>
      <c r="L45" s="49"/>
      <c r="M45" s="49"/>
      <c r="N45" s="668"/>
      <c r="O45" s="668"/>
      <c r="P45" s="668"/>
      <c r="Q45" s="44"/>
      <c r="R45" s="44"/>
    </row>
    <row r="46" spans="1:21" x14ac:dyDescent="0.25">
      <c r="A46" s="42"/>
      <c r="B46" s="42"/>
      <c r="C46" s="42"/>
      <c r="D46" s="36"/>
      <c r="E46" s="46"/>
      <c r="F46" s="37"/>
      <c r="G46" s="37"/>
      <c r="H46" s="44"/>
      <c r="I46" s="44"/>
      <c r="J46" s="37"/>
      <c r="K46" s="44"/>
      <c r="L46" s="47"/>
      <c r="M46" s="37"/>
      <c r="N46" s="44"/>
      <c r="O46" s="47"/>
      <c r="P46" s="37"/>
      <c r="Q46" s="44"/>
      <c r="R46" s="47"/>
    </row>
    <row r="47" spans="1:21" ht="23.25" customHeight="1" x14ac:dyDescent="0.25">
      <c r="A47" s="976" t="s">
        <v>136</v>
      </c>
      <c r="B47" s="976"/>
      <c r="C47" s="976"/>
      <c r="D47" s="976"/>
      <c r="E47" s="976"/>
      <c r="F47" s="976"/>
      <c r="G47" s="976"/>
      <c r="H47" s="976"/>
      <c r="I47" s="976"/>
      <c r="J47" s="976"/>
      <c r="K47" s="976"/>
      <c r="L47" s="976"/>
      <c r="M47" s="976"/>
      <c r="N47" s="149"/>
      <c r="O47" s="149"/>
      <c r="P47" s="149"/>
      <c r="Q47" s="44"/>
      <c r="R47" s="48"/>
    </row>
    <row r="48" spans="1:21" ht="22.5" customHeight="1" x14ac:dyDescent="0.25">
      <c r="A48" s="975" t="s">
        <v>137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137"/>
      <c r="O48" s="137"/>
      <c r="P48" s="137"/>
      <c r="Q48" s="44"/>
      <c r="R48" s="44"/>
    </row>
    <row r="49" spans="1:18" ht="14.25" customHeight="1" x14ac:dyDescent="0.25">
      <c r="A49" s="975" t="s">
        <v>138</v>
      </c>
      <c r="B49" s="975"/>
      <c r="C49" s="975"/>
      <c r="D49" s="975"/>
      <c r="E49" s="975"/>
      <c r="F49" s="975"/>
      <c r="G49" s="975"/>
      <c r="H49" s="975"/>
      <c r="I49" s="975"/>
      <c r="J49" s="975"/>
      <c r="K49" s="975"/>
      <c r="L49" s="975"/>
      <c r="M49" s="975"/>
      <c r="N49" s="137"/>
      <c r="O49" s="137"/>
      <c r="P49" s="137"/>
      <c r="Q49" s="44"/>
      <c r="R49" s="44"/>
    </row>
    <row r="50" spans="1:18" ht="24" customHeight="1" x14ac:dyDescent="0.25">
      <c r="A50" s="680" t="s">
        <v>82</v>
      </c>
      <c r="B50" s="680"/>
      <c r="C50" s="680"/>
      <c r="D50" s="680"/>
      <c r="E50" s="680"/>
      <c r="F50" s="680"/>
      <c r="G50" s="57"/>
      <c r="H50" s="58"/>
      <c r="I50" s="58"/>
      <c r="J50" s="59"/>
      <c r="K50" s="44"/>
      <c r="L50" s="205" t="s">
        <v>219</v>
      </c>
      <c r="M50" s="38"/>
      <c r="N50" s="44"/>
      <c r="O50" s="44"/>
      <c r="P50" s="39"/>
      <c r="Q50" s="44"/>
      <c r="R50" s="44"/>
    </row>
    <row r="51" spans="1:18" ht="11.25" customHeight="1" x14ac:dyDescent="0.25">
      <c r="A51" s="56"/>
      <c r="B51" s="56"/>
      <c r="C51" s="56"/>
      <c r="F51" s="30"/>
      <c r="G51" s="30"/>
      <c r="H51" s="56" t="s">
        <v>76</v>
      </c>
      <c r="J51" s="30"/>
      <c r="K51" s="30"/>
      <c r="L51" s="204" t="s">
        <v>77</v>
      </c>
      <c r="M51" s="204"/>
      <c r="N51" s="204"/>
      <c r="O51" s="30"/>
      <c r="P51" s="30"/>
      <c r="Q51" s="30"/>
      <c r="R51" s="30"/>
    </row>
    <row r="52" spans="1:18" x14ac:dyDescent="0.25">
      <c r="A52" s="677" t="s">
        <v>78</v>
      </c>
      <c r="B52" s="677"/>
      <c r="C52" s="677"/>
      <c r="D52" s="677"/>
      <c r="E52" s="677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5" customHeight="1" x14ac:dyDescent="0.25">
      <c r="A53" s="678" t="s">
        <v>275</v>
      </c>
      <c r="B53" s="678"/>
      <c r="C53" s="678"/>
      <c r="D53" s="678"/>
      <c r="E53" s="678"/>
      <c r="F53" s="678"/>
      <c r="G53" s="60"/>
      <c r="H53" s="58"/>
      <c r="I53" s="58"/>
      <c r="J53" s="60"/>
      <c r="K53" s="40"/>
      <c r="L53" s="1021" t="s">
        <v>276</v>
      </c>
      <c r="M53" s="1021"/>
      <c r="N53" s="40"/>
      <c r="O53" s="40"/>
      <c r="P53" s="30"/>
      <c r="Q53" s="30"/>
      <c r="R53" s="30"/>
    </row>
    <row r="54" spans="1:18" x14ac:dyDescent="0.25">
      <c r="A54" s="56"/>
      <c r="B54" s="56"/>
      <c r="C54" s="56"/>
      <c r="D54" s="56"/>
      <c r="F54" s="40"/>
      <c r="G54" s="40"/>
      <c r="H54" s="56" t="s">
        <v>76</v>
      </c>
      <c r="J54" s="40"/>
      <c r="K54" s="30"/>
      <c r="L54" s="204" t="s">
        <v>77</v>
      </c>
      <c r="M54" s="204"/>
      <c r="N54" s="204"/>
      <c r="O54" s="40"/>
      <c r="P54" s="30"/>
      <c r="Q54" s="30"/>
      <c r="R54" s="30"/>
    </row>
  </sheetData>
  <mergeCells count="84">
    <mergeCell ref="N41:P41"/>
    <mergeCell ref="J34:L34"/>
    <mergeCell ref="N37:P37"/>
    <mergeCell ref="N38:P38"/>
    <mergeCell ref="N39:P39"/>
    <mergeCell ref="N40:P40"/>
    <mergeCell ref="M34:M35"/>
    <mergeCell ref="N36:P36"/>
    <mergeCell ref="A52:E52"/>
    <mergeCell ref="A53:F53"/>
    <mergeCell ref="N42:P42"/>
    <mergeCell ref="N43:P43"/>
    <mergeCell ref="N44:P44"/>
    <mergeCell ref="N45:P45"/>
    <mergeCell ref="A47:M47"/>
    <mergeCell ref="A48:M48"/>
    <mergeCell ref="A49:M49"/>
    <mergeCell ref="A50:F50"/>
    <mergeCell ref="L53:M53"/>
    <mergeCell ref="A34:A35"/>
    <mergeCell ref="B34:B35"/>
    <mergeCell ref="C34:C35"/>
    <mergeCell ref="D34:F34"/>
    <mergeCell ref="Q25:R25"/>
    <mergeCell ref="S25:U25"/>
    <mergeCell ref="Q24:R24"/>
    <mergeCell ref="S24:U24"/>
    <mergeCell ref="N23:P23"/>
    <mergeCell ref="Q23:R23"/>
    <mergeCell ref="S23:U23"/>
    <mergeCell ref="N21:P21"/>
    <mergeCell ref="C19:E19"/>
    <mergeCell ref="F19:H19"/>
    <mergeCell ref="I19:K19"/>
    <mergeCell ref="L19:M19"/>
    <mergeCell ref="C20:E20"/>
    <mergeCell ref="F20:M20"/>
    <mergeCell ref="N17:P17"/>
    <mergeCell ref="C18:E18"/>
    <mergeCell ref="F18:H18"/>
    <mergeCell ref="I18:K18"/>
    <mergeCell ref="L18:M18"/>
    <mergeCell ref="N18:P18"/>
    <mergeCell ref="A15:F15"/>
    <mergeCell ref="H15:I15"/>
    <mergeCell ref="J15:K15"/>
    <mergeCell ref="L15:M15"/>
    <mergeCell ref="C17:E17"/>
    <mergeCell ref="F17:H17"/>
    <mergeCell ref="I17:K17"/>
    <mergeCell ref="L17:M17"/>
    <mergeCell ref="A13:F13"/>
    <mergeCell ref="H13:I13"/>
    <mergeCell ref="J13:K13"/>
    <mergeCell ref="L13:M13"/>
    <mergeCell ref="A14:F14"/>
    <mergeCell ref="H14:I14"/>
    <mergeCell ref="J14:K14"/>
    <mergeCell ref="L14:M14"/>
    <mergeCell ref="A11:F11"/>
    <mergeCell ref="H11:I11"/>
    <mergeCell ref="L11:M11"/>
    <mergeCell ref="A12:F12"/>
    <mergeCell ref="H12:I12"/>
    <mergeCell ref="J12:K12"/>
    <mergeCell ref="L12:M12"/>
    <mergeCell ref="D8:G8"/>
    <mergeCell ref="H8:I8"/>
    <mergeCell ref="J8:K8"/>
    <mergeCell ref="L8:M8"/>
    <mergeCell ref="L2:M2"/>
    <mergeCell ref="D4:G4"/>
    <mergeCell ref="J4:K4"/>
    <mergeCell ref="D5:M5"/>
    <mergeCell ref="D6:M6"/>
    <mergeCell ref="H7:I7"/>
    <mergeCell ref="J7:K7"/>
    <mergeCell ref="L7:M7"/>
    <mergeCell ref="J2:K3"/>
    <mergeCell ref="A2:A3"/>
    <mergeCell ref="B2:B3"/>
    <mergeCell ref="C2:C3"/>
    <mergeCell ref="D2:G3"/>
    <mergeCell ref="H2:I3"/>
  </mergeCells>
  <pageMargins left="0.11811023622047245" right="0.19685039370078741" top="0.31" bottom="0.15748031496062992" header="0.17" footer="0.18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opLeftCell="A20" workbookViewId="0">
      <selection activeCell="N50" sqref="N50"/>
    </sheetView>
  </sheetViews>
  <sheetFormatPr defaultRowHeight="15" x14ac:dyDescent="0.25"/>
  <cols>
    <col min="1" max="1" width="4.140625" customWidth="1"/>
    <col min="2" max="2" width="27" customWidth="1"/>
    <col min="3" max="3" width="14.85546875" customWidth="1"/>
    <col min="9" max="9" width="6" customWidth="1"/>
    <col min="10" max="10" width="8" customWidth="1"/>
    <col min="11" max="11" width="14.7109375" customWidth="1"/>
    <col min="14" max="14" width="6.28515625" customWidth="1"/>
  </cols>
  <sheetData>
    <row r="1" spans="2:14" ht="15" customHeight="1" x14ac:dyDescent="0.25">
      <c r="I1" s="56"/>
      <c r="J1" s="842" t="s">
        <v>106</v>
      </c>
      <c r="K1" s="842"/>
      <c r="L1" s="842"/>
    </row>
    <row r="2" spans="2:14" ht="15" customHeight="1" x14ac:dyDescent="0.25">
      <c r="I2" s="56"/>
      <c r="J2" s="842" t="s">
        <v>107</v>
      </c>
      <c r="K2" s="842"/>
      <c r="L2" s="842"/>
    </row>
    <row r="3" spans="2:14" ht="15" customHeight="1" x14ac:dyDescent="0.25">
      <c r="I3" s="56"/>
      <c r="J3" s="842" t="s">
        <v>108</v>
      </c>
      <c r="K3" s="842"/>
      <c r="L3" s="842"/>
    </row>
    <row r="4" spans="2:14" ht="15" customHeight="1" x14ac:dyDescent="0.25">
      <c r="I4" s="56"/>
      <c r="J4" s="842" t="s">
        <v>139</v>
      </c>
      <c r="K4" s="842"/>
      <c r="L4" s="842"/>
    </row>
    <row r="5" spans="2:14" ht="15" customHeight="1" x14ac:dyDescent="0.25">
      <c r="J5" s="842" t="s">
        <v>106</v>
      </c>
      <c r="K5" s="842"/>
      <c r="L5" s="842"/>
    </row>
    <row r="6" spans="2:14" ht="15" customHeight="1" x14ac:dyDescent="0.25">
      <c r="J6" s="843" t="s">
        <v>109</v>
      </c>
      <c r="K6" s="843"/>
      <c r="L6" s="843"/>
    </row>
    <row r="7" spans="2:14" ht="15" customHeight="1" x14ac:dyDescent="0.25">
      <c r="I7" s="845" t="s">
        <v>126</v>
      </c>
      <c r="J7" s="845"/>
      <c r="K7" s="845"/>
      <c r="L7" s="845"/>
      <c r="M7" s="845"/>
    </row>
    <row r="8" spans="2:14" ht="15" customHeight="1" x14ac:dyDescent="0.25">
      <c r="I8" s="56"/>
      <c r="J8" s="846" t="s">
        <v>110</v>
      </c>
      <c r="K8" s="846"/>
      <c r="L8" s="846"/>
      <c r="M8" s="846"/>
    </row>
    <row r="9" spans="2:14" ht="15" customHeight="1" x14ac:dyDescent="0.25">
      <c r="I9" s="56"/>
      <c r="J9" s="842" t="s">
        <v>140</v>
      </c>
      <c r="K9" s="842"/>
      <c r="L9" s="842"/>
      <c r="M9" t="s">
        <v>141</v>
      </c>
    </row>
    <row r="10" spans="2:14" ht="15" customHeight="1" x14ac:dyDescent="0.25">
      <c r="I10" s="56"/>
      <c r="J10" s="847" t="s">
        <v>119</v>
      </c>
      <c r="K10" s="847"/>
      <c r="L10" s="847"/>
      <c r="M10" s="847"/>
    </row>
    <row r="11" spans="2:14" ht="15" customHeight="1" x14ac:dyDescent="0.25">
      <c r="J11" s="94" t="s">
        <v>111</v>
      </c>
      <c r="K11" s="82"/>
      <c r="L11" s="82"/>
    </row>
    <row r="12" spans="2:14" ht="15" customHeight="1" x14ac:dyDescent="0.25">
      <c r="I12" s="189"/>
      <c r="J12" s="94" t="s">
        <v>112</v>
      </c>
      <c r="K12" s="82"/>
      <c r="L12" s="82"/>
    </row>
    <row r="13" spans="2:14" ht="105.75" customHeight="1" x14ac:dyDescent="0.35">
      <c r="E13" s="7"/>
      <c r="F13" s="718" t="s">
        <v>0</v>
      </c>
      <c r="G13" s="718"/>
      <c r="J13" s="7"/>
      <c r="K13" s="7"/>
      <c r="L13" s="7"/>
    </row>
    <row r="14" spans="2:14" ht="21" x14ac:dyDescent="0.35">
      <c r="E14" s="115" t="s">
        <v>1</v>
      </c>
      <c r="F14" s="115"/>
      <c r="G14" s="115"/>
      <c r="H14" s="115"/>
      <c r="I14" s="115"/>
      <c r="J14" s="115"/>
      <c r="K14" s="115"/>
      <c r="L14" s="115"/>
    </row>
    <row r="15" spans="2:14" ht="21" x14ac:dyDescent="0.35">
      <c r="E15" s="718" t="s">
        <v>125</v>
      </c>
      <c r="F15" s="718"/>
      <c r="G15" s="718"/>
      <c r="H15" s="718"/>
      <c r="I15" s="115"/>
      <c r="J15" s="115"/>
      <c r="K15" s="115"/>
      <c r="L15" s="115"/>
    </row>
    <row r="16" spans="2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9" ht="15.75" x14ac:dyDescent="0.25">
      <c r="A17" s="6" t="s">
        <v>2</v>
      </c>
      <c r="B17" s="35">
        <v>1315031</v>
      </c>
      <c r="C17" s="1"/>
      <c r="D17" s="68" t="s">
        <v>126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  <c r="P17" s="27"/>
      <c r="Q17" s="27"/>
    </row>
    <row r="18" spans="1:19" x14ac:dyDescent="0.25">
      <c r="A18" s="6"/>
      <c r="B18" t="s">
        <v>211</v>
      </c>
      <c r="D18" s="5" t="s">
        <v>207</v>
      </c>
    </row>
    <row r="19" spans="1:19" ht="27.75" customHeight="1" x14ac:dyDescent="0.25">
      <c r="A19" s="6" t="s">
        <v>4</v>
      </c>
      <c r="B19" s="35">
        <v>1315031</v>
      </c>
      <c r="C19" s="1"/>
      <c r="D19" s="68" t="str">
        <f>D17</f>
        <v>Управління з гуманітарних питань Нікопольської міської ради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7"/>
      <c r="P19" s="27"/>
      <c r="Q19" s="27"/>
    </row>
    <row r="20" spans="1:19" x14ac:dyDescent="0.25">
      <c r="A20" s="6"/>
      <c r="B20" t="s">
        <v>206</v>
      </c>
    </row>
    <row r="21" spans="1:19" ht="32.25" customHeight="1" x14ac:dyDescent="0.25">
      <c r="A21" s="6" t="s">
        <v>6</v>
      </c>
      <c r="B21" s="35">
        <v>2413140</v>
      </c>
      <c r="C21" s="200" t="s">
        <v>213</v>
      </c>
      <c r="D21" s="787" t="s">
        <v>215</v>
      </c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0"/>
      <c r="P21" s="69"/>
      <c r="Q21" s="69"/>
      <c r="R21" s="69"/>
      <c r="S21" s="69"/>
    </row>
    <row r="22" spans="1:19" ht="15.75" x14ac:dyDescent="0.25">
      <c r="B22" t="s">
        <v>212</v>
      </c>
      <c r="G22" s="23"/>
    </row>
    <row r="23" spans="1:19" ht="21" x14ac:dyDescent="0.35">
      <c r="A23" s="6" t="s">
        <v>13</v>
      </c>
      <c r="B23" s="6" t="s">
        <v>17</v>
      </c>
      <c r="F23" s="788">
        <f>E24+L23</f>
        <v>20</v>
      </c>
      <c r="G23" s="953"/>
      <c r="H23" t="s">
        <v>8</v>
      </c>
      <c r="L23" s="788">
        <v>20</v>
      </c>
      <c r="M23" s="788"/>
      <c r="N23" t="s">
        <v>10</v>
      </c>
    </row>
    <row r="24" spans="1:19" ht="21" x14ac:dyDescent="0.35">
      <c r="B24" t="s">
        <v>9</v>
      </c>
      <c r="E24" s="788"/>
      <c r="F24" s="953"/>
      <c r="G24" t="s">
        <v>11</v>
      </c>
    </row>
    <row r="26" spans="1:19" ht="36.75" customHeight="1" x14ac:dyDescent="0.25">
      <c r="A26" s="6" t="s">
        <v>14</v>
      </c>
      <c r="B26" s="61" t="s">
        <v>18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"/>
      <c r="R26" s="6"/>
      <c r="S26" s="6"/>
    </row>
    <row r="27" spans="1:19" x14ac:dyDescent="0.25">
      <c r="A27" s="13"/>
      <c r="B27" s="62" t="s">
        <v>39</v>
      </c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0"/>
      <c r="O27" s="20"/>
      <c r="P27" s="20"/>
      <c r="Q27" s="18"/>
      <c r="R27" s="15"/>
      <c r="S27" s="15"/>
    </row>
    <row r="28" spans="1:19" x14ac:dyDescent="0.25">
      <c r="A28" s="13"/>
      <c r="B28" s="62" t="s">
        <v>40</v>
      </c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0"/>
      <c r="O28" s="20"/>
      <c r="P28" s="20"/>
      <c r="Q28" s="18"/>
      <c r="R28" s="15"/>
      <c r="S28" s="15"/>
    </row>
    <row r="29" spans="1:19" x14ac:dyDescent="0.25">
      <c r="A29" s="13"/>
      <c r="B29" s="62" t="s">
        <v>41</v>
      </c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0"/>
      <c r="O29" s="20"/>
      <c r="P29" s="20"/>
      <c r="Q29" s="18"/>
      <c r="R29" s="15"/>
      <c r="S29" s="15"/>
    </row>
    <row r="30" spans="1:19" x14ac:dyDescent="0.25">
      <c r="A30" s="13"/>
      <c r="B30" s="62" t="s">
        <v>122</v>
      </c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0"/>
      <c r="O30" s="20"/>
      <c r="P30" s="20"/>
      <c r="Q30" s="18"/>
      <c r="R30" s="15"/>
      <c r="S30" s="15"/>
    </row>
    <row r="31" spans="1:19" x14ac:dyDescent="0.25">
      <c r="A31" s="13"/>
      <c r="B31" s="62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20"/>
      <c r="O31" s="20"/>
      <c r="P31" s="20"/>
      <c r="Q31" s="18"/>
      <c r="R31" s="15"/>
      <c r="S31" s="15"/>
    </row>
    <row r="32" spans="1:19" x14ac:dyDescent="0.25">
      <c r="A32" s="13"/>
      <c r="B32" s="62"/>
      <c r="C32" s="20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0"/>
      <c r="O32" s="20"/>
      <c r="P32" s="20"/>
      <c r="Q32" s="18"/>
      <c r="R32" s="15"/>
      <c r="S32" s="15"/>
    </row>
    <row r="33" spans="1:19" x14ac:dyDescent="0.25">
      <c r="A33" s="13"/>
      <c r="B33" s="62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0"/>
      <c r="O33" s="20"/>
      <c r="P33" s="20"/>
      <c r="Q33" s="18"/>
      <c r="R33" s="15"/>
      <c r="S33" s="15"/>
    </row>
    <row r="34" spans="1:19" x14ac:dyDescent="0.25">
      <c r="A34" s="13"/>
      <c r="B34" s="62"/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0"/>
      <c r="O34" s="20"/>
      <c r="P34" s="20"/>
      <c r="Q34" s="18"/>
      <c r="R34" s="15"/>
      <c r="S34" s="15"/>
    </row>
    <row r="35" spans="1:19" x14ac:dyDescent="0.25">
      <c r="A35" s="13"/>
      <c r="B35" s="62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0"/>
      <c r="O35" s="20"/>
      <c r="P35" s="20"/>
      <c r="Q35" s="18"/>
      <c r="R35" s="15"/>
      <c r="S35" s="15"/>
    </row>
    <row r="36" spans="1:19" ht="33.75" customHeight="1" x14ac:dyDescent="0.25">
      <c r="A36" s="13"/>
      <c r="B36" s="1023" t="s">
        <v>127</v>
      </c>
      <c r="C36" s="1023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20"/>
      <c r="P36" s="20"/>
      <c r="Q36" s="18"/>
      <c r="R36" s="15"/>
      <c r="S36" s="15"/>
    </row>
    <row r="37" spans="1:19" ht="15.75" x14ac:dyDescent="0.25">
      <c r="A37" s="6" t="s">
        <v>15</v>
      </c>
      <c r="B37" s="61" t="s">
        <v>19</v>
      </c>
      <c r="C37" s="61"/>
      <c r="D37" s="61"/>
      <c r="E37" s="66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"/>
      <c r="R37" s="6"/>
      <c r="S37" s="6"/>
    </row>
    <row r="38" spans="1:19" ht="29.25" customHeight="1" x14ac:dyDescent="0.25">
      <c r="A38" s="13"/>
      <c r="B38" s="728" t="s">
        <v>171</v>
      </c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63"/>
      <c r="P38" s="63"/>
      <c r="Q38" s="14"/>
      <c r="R38" s="15"/>
      <c r="S38" s="15"/>
    </row>
    <row r="39" spans="1:19" ht="15.75" x14ac:dyDescent="0.25">
      <c r="A39" s="121"/>
      <c r="B39" s="12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4"/>
      <c r="R39" s="15"/>
      <c r="S39" s="15"/>
    </row>
    <row r="40" spans="1:19" ht="15.75" x14ac:dyDescent="0.25">
      <c r="A40" s="253" t="s">
        <v>225</v>
      </c>
      <c r="B40" s="79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4"/>
      <c r="R40" s="15"/>
      <c r="S40" s="15"/>
    </row>
    <row r="41" spans="1:19" ht="15.75" x14ac:dyDescent="0.25">
      <c r="A41" s="13"/>
      <c r="B41" s="79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14"/>
      <c r="R41" s="15"/>
      <c r="S41" s="15"/>
    </row>
    <row r="42" spans="1:19" ht="15.75" x14ac:dyDescent="0.25">
      <c r="A42" s="254" t="s">
        <v>12</v>
      </c>
      <c r="B42" s="255" t="s">
        <v>46</v>
      </c>
      <c r="C42" s="256" t="s">
        <v>128</v>
      </c>
      <c r="D42" s="1013" t="s">
        <v>47</v>
      </c>
      <c r="E42" s="1013"/>
      <c r="F42" s="1013"/>
      <c r="G42" s="1013"/>
      <c r="H42" s="1013"/>
      <c r="I42" s="1013"/>
      <c r="J42" s="1013"/>
      <c r="K42" s="1013"/>
      <c r="L42" s="63"/>
      <c r="M42" s="63"/>
      <c r="N42" s="63"/>
      <c r="O42" s="63"/>
      <c r="P42" s="63"/>
      <c r="Q42" s="14"/>
      <c r="R42" s="15"/>
      <c r="S42" s="15"/>
    </row>
    <row r="43" spans="1:19" ht="15.75" x14ac:dyDescent="0.25">
      <c r="A43" s="259">
        <v>1</v>
      </c>
      <c r="B43" s="260" t="s">
        <v>226</v>
      </c>
      <c r="C43" s="258"/>
      <c r="D43" s="1014"/>
      <c r="E43" s="1014"/>
      <c r="F43" s="1014"/>
      <c r="G43" s="1014"/>
      <c r="H43" s="1014"/>
      <c r="I43" s="1014"/>
      <c r="J43" s="1014"/>
      <c r="K43" s="1014"/>
      <c r="L43" s="63"/>
      <c r="M43" s="63"/>
      <c r="N43" s="63"/>
      <c r="O43" s="63"/>
      <c r="P43" s="63"/>
      <c r="Q43" s="14"/>
      <c r="R43" s="15"/>
      <c r="S43" s="15"/>
    </row>
    <row r="44" spans="1:19" ht="15.75" x14ac:dyDescent="0.25">
      <c r="A44" s="257"/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63"/>
      <c r="P44" s="63"/>
      <c r="Q44" s="14"/>
      <c r="R44" s="15"/>
      <c r="S44" s="15"/>
    </row>
    <row r="45" spans="1:19" ht="15.75" x14ac:dyDescent="0.25">
      <c r="A45" s="13"/>
      <c r="B45" s="7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4"/>
      <c r="R45" s="15"/>
      <c r="S45" s="15"/>
    </row>
    <row r="46" spans="1:19" ht="15.75" x14ac:dyDescent="0.25">
      <c r="A46" s="13"/>
      <c r="B46" s="7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4"/>
      <c r="R46" s="15"/>
      <c r="S46" s="15"/>
    </row>
    <row r="47" spans="1:19" ht="15.75" x14ac:dyDescent="0.25">
      <c r="A47" s="13"/>
      <c r="B47" s="7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4"/>
      <c r="R47" s="15"/>
      <c r="S47" s="15"/>
    </row>
    <row r="48" spans="1:19" ht="15.75" x14ac:dyDescent="0.25">
      <c r="A48" s="13"/>
      <c r="B48" s="7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4"/>
      <c r="R48" s="15"/>
      <c r="S48" s="15"/>
    </row>
    <row r="49" spans="1:19" ht="15.75" x14ac:dyDescent="0.25">
      <c r="A49" s="13"/>
      <c r="B49" s="7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4"/>
      <c r="R49" s="15"/>
      <c r="S49" s="15"/>
    </row>
    <row r="50" spans="1:19" ht="15.75" x14ac:dyDescent="0.25">
      <c r="A50" s="13"/>
      <c r="B50" s="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4"/>
      <c r="R50" s="15"/>
      <c r="S50" s="15"/>
    </row>
    <row r="51" spans="1:19" ht="15.75" x14ac:dyDescent="0.25">
      <c r="A51" s="13"/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4"/>
      <c r="R51" s="15"/>
      <c r="S51" s="15"/>
    </row>
    <row r="52" spans="1:19" ht="15.75" x14ac:dyDescent="0.25">
      <c r="A52" s="13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4"/>
      <c r="R52" s="15"/>
      <c r="S52" s="15"/>
    </row>
    <row r="53" spans="1:19" ht="15.75" x14ac:dyDescent="0.25">
      <c r="A53" s="13"/>
      <c r="B53" s="7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4"/>
      <c r="R53" s="15"/>
      <c r="S53" s="15"/>
    </row>
    <row r="54" spans="1:19" ht="15.75" x14ac:dyDescent="0.25">
      <c r="A54" s="13"/>
      <c r="B54" s="7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4"/>
      <c r="R54" s="15"/>
      <c r="S54" s="15"/>
    </row>
    <row r="55" spans="1:19" ht="15.75" x14ac:dyDescent="0.25">
      <c r="A55" s="13"/>
      <c r="B55" s="7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4"/>
      <c r="R55" s="15"/>
      <c r="S55" s="15"/>
    </row>
    <row r="56" spans="1:19" ht="15.75" x14ac:dyDescent="0.25">
      <c r="A56" s="13"/>
      <c r="B56" s="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4"/>
      <c r="R56" s="15"/>
      <c r="S56" s="15"/>
    </row>
    <row r="57" spans="1:19" ht="15.75" x14ac:dyDescent="0.25">
      <c r="A57" s="13"/>
      <c r="B57" s="7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4"/>
      <c r="R57" s="15"/>
      <c r="S57" s="15"/>
    </row>
    <row r="58" spans="1:19" ht="15.75" x14ac:dyDescent="0.25">
      <c r="A58" s="13"/>
      <c r="B58" s="79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14"/>
      <c r="R58" s="15"/>
      <c r="S58" s="15"/>
    </row>
    <row r="59" spans="1:19" ht="15.75" x14ac:dyDescent="0.25">
      <c r="A59" s="13"/>
      <c r="B59" s="7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/>
      <c r="R59" s="15"/>
      <c r="S59" s="15"/>
    </row>
    <row r="60" spans="1:19" ht="15.75" x14ac:dyDescent="0.25">
      <c r="A60" s="13"/>
      <c r="B60" s="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R60" s="15"/>
      <c r="S60" s="15"/>
    </row>
    <row r="61" spans="1:19" ht="15.75" x14ac:dyDescent="0.25">
      <c r="A61" s="13"/>
      <c r="B61" s="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5"/>
      <c r="S61" s="15"/>
    </row>
    <row r="62" spans="1:19" ht="15.75" x14ac:dyDescent="0.25">
      <c r="A62" s="13"/>
      <c r="B62" s="7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4"/>
      <c r="R62" s="15"/>
      <c r="S62" s="15"/>
    </row>
    <row r="63" spans="1:19" ht="15.75" x14ac:dyDescent="0.25">
      <c r="A63" s="13"/>
      <c r="B63" s="79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14"/>
      <c r="R63" s="15"/>
      <c r="S63" s="15"/>
    </row>
    <row r="64" spans="1:19" ht="15.75" x14ac:dyDescent="0.25">
      <c r="A64" s="13"/>
      <c r="B64" s="79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14"/>
      <c r="R64" s="15"/>
      <c r="S64" s="15"/>
    </row>
    <row r="65" spans="1:19" ht="15.75" x14ac:dyDescent="0.25">
      <c r="A65" s="13"/>
      <c r="B65" s="79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14"/>
      <c r="R65" s="15"/>
      <c r="S65" s="15"/>
    </row>
    <row r="66" spans="1:19" ht="15.75" x14ac:dyDescent="0.25">
      <c r="A66" s="13"/>
      <c r="B66" s="7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14"/>
      <c r="R66" s="15"/>
      <c r="S66" s="15"/>
    </row>
    <row r="67" spans="1:19" ht="15.75" x14ac:dyDescent="0.25">
      <c r="A67" s="13"/>
      <c r="B67" s="79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14"/>
      <c r="R67" s="15"/>
      <c r="S67" s="15"/>
    </row>
    <row r="68" spans="1:19" ht="15.75" x14ac:dyDescent="0.25">
      <c r="A68" s="13"/>
      <c r="B68" s="7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4"/>
      <c r="R68" s="15"/>
      <c r="S68" s="15"/>
    </row>
    <row r="69" spans="1:19" ht="15.75" x14ac:dyDescent="0.25">
      <c r="A69" s="13"/>
      <c r="B69" s="79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14"/>
      <c r="R69" s="15"/>
      <c r="S69" s="15"/>
    </row>
    <row r="70" spans="1:19" ht="9.75" customHeight="1" x14ac:dyDescent="0.25">
      <c r="A70" s="13"/>
      <c r="B70" s="79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14"/>
      <c r="R70" s="15"/>
      <c r="S70" s="15"/>
    </row>
    <row r="71" spans="1:19" hidden="1" x14ac:dyDescent="0.25">
      <c r="A71" s="6" t="s">
        <v>16</v>
      </c>
      <c r="B71" s="61" t="s">
        <v>44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"/>
      <c r="R71" s="6"/>
      <c r="S71" s="6"/>
    </row>
    <row r="72" spans="1:19" ht="30" hidden="1" x14ac:dyDescent="0.25">
      <c r="A72" s="3" t="s">
        <v>12</v>
      </c>
      <c r="B72" s="22" t="s">
        <v>45</v>
      </c>
      <c r="C72" s="22" t="s">
        <v>46</v>
      </c>
      <c r="D72" s="24" t="s">
        <v>47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9"/>
      <c r="P72" s="29"/>
    </row>
    <row r="73" spans="1:19" hidden="1" x14ac:dyDescent="0.25">
      <c r="A73" s="22">
        <v>1</v>
      </c>
      <c r="B73" s="26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71"/>
      <c r="P73" s="71"/>
      <c r="Q73" s="12"/>
    </row>
    <row r="74" spans="1:19" hidden="1" x14ac:dyDescent="0.25">
      <c r="A74" t="s">
        <v>20</v>
      </c>
      <c r="B74" t="s">
        <v>48</v>
      </c>
    </row>
    <row r="75" spans="1:19" ht="11.25" hidden="1" customHeight="1" x14ac:dyDescent="0.25">
      <c r="A75" s="703" t="s">
        <v>12</v>
      </c>
      <c r="B75" s="703" t="s">
        <v>49</v>
      </c>
      <c r="C75" s="705" t="s">
        <v>50</v>
      </c>
      <c r="D75" s="706"/>
      <c r="E75" s="706"/>
      <c r="F75" s="706"/>
      <c r="G75" s="706"/>
      <c r="H75" s="707"/>
      <c r="I75" s="705" t="s">
        <v>24</v>
      </c>
      <c r="J75" s="706"/>
      <c r="K75" s="706"/>
      <c r="L75" s="706"/>
      <c r="M75" s="706"/>
      <c r="N75" s="707"/>
    </row>
    <row r="76" spans="1:19" hidden="1" x14ac:dyDescent="0.25">
      <c r="A76" s="704"/>
      <c r="B76" s="704"/>
      <c r="C76" s="708" t="s">
        <v>21</v>
      </c>
      <c r="D76" s="709"/>
      <c r="E76" s="705" t="s">
        <v>22</v>
      </c>
      <c r="F76" s="707"/>
      <c r="G76" s="705" t="s">
        <v>23</v>
      </c>
      <c r="H76" s="707"/>
      <c r="I76" s="708" t="s">
        <v>21</v>
      </c>
      <c r="J76" s="709"/>
      <c r="K76" s="705" t="s">
        <v>22</v>
      </c>
      <c r="L76" s="707"/>
      <c r="M76" s="705" t="s">
        <v>23</v>
      </c>
      <c r="N76" s="707"/>
    </row>
    <row r="77" spans="1:19" ht="9" hidden="1" customHeight="1" x14ac:dyDescent="0.25">
      <c r="A77" s="192">
        <v>1</v>
      </c>
      <c r="B77" s="192">
        <v>2</v>
      </c>
      <c r="C77" s="711">
        <v>3</v>
      </c>
      <c r="D77" s="711"/>
      <c r="E77" s="711">
        <v>4</v>
      </c>
      <c r="F77" s="711"/>
      <c r="G77" s="711">
        <v>5</v>
      </c>
      <c r="H77" s="711"/>
      <c r="I77" s="711">
        <v>6</v>
      </c>
      <c r="J77" s="711"/>
      <c r="K77" s="711">
        <v>7</v>
      </c>
      <c r="L77" s="711"/>
      <c r="M77" s="711">
        <v>8</v>
      </c>
      <c r="N77" s="711"/>
    </row>
    <row r="78" spans="1:19" ht="24" hidden="1" customHeight="1" x14ac:dyDescent="0.25">
      <c r="A78" s="193"/>
      <c r="B78" s="186" t="s">
        <v>51</v>
      </c>
      <c r="C78" s="689" t="s">
        <v>87</v>
      </c>
      <c r="D78" s="690"/>
      <c r="E78" s="690"/>
      <c r="F78" s="690"/>
      <c r="G78" s="690"/>
      <c r="H78" s="690"/>
      <c r="I78" s="690"/>
      <c r="J78" s="690"/>
      <c r="K78" s="690"/>
      <c r="L78" s="690"/>
      <c r="M78" s="690"/>
      <c r="N78" s="691"/>
    </row>
    <row r="79" spans="1:19" ht="45" hidden="1" customHeight="1" x14ac:dyDescent="0.25">
      <c r="A79" s="710" t="s">
        <v>88</v>
      </c>
      <c r="B79" s="710"/>
      <c r="C79" s="664">
        <f>C81-C80</f>
        <v>265.8</v>
      </c>
      <c r="D79" s="664"/>
      <c r="E79" s="664">
        <f>E81-E80</f>
        <v>17.5</v>
      </c>
      <c r="F79" s="664"/>
      <c r="G79" s="664">
        <f>C79+E79</f>
        <v>283.3</v>
      </c>
      <c r="H79" s="664"/>
      <c r="I79" s="664">
        <f>I81-I80</f>
        <v>561.29999999999995</v>
      </c>
      <c r="J79" s="664"/>
      <c r="K79" s="664">
        <f>K81-K80</f>
        <v>35</v>
      </c>
      <c r="L79" s="664"/>
      <c r="M79" s="664">
        <f>I79+K79</f>
        <v>596.29999999999995</v>
      </c>
      <c r="N79" s="664"/>
    </row>
    <row r="80" spans="1:19" ht="24" hidden="1" customHeight="1" x14ac:dyDescent="0.25">
      <c r="A80" s="698" t="s">
        <v>89</v>
      </c>
      <c r="B80" s="698"/>
      <c r="C80" s="664">
        <v>37.200000000000003</v>
      </c>
      <c r="D80" s="664"/>
      <c r="E80" s="664">
        <f>K80/2</f>
        <v>2.5</v>
      </c>
      <c r="F80" s="664"/>
      <c r="G80" s="664">
        <f>C80+E80</f>
        <v>39.700000000000003</v>
      </c>
      <c r="H80" s="664"/>
      <c r="I80" s="664">
        <v>53.7</v>
      </c>
      <c r="J80" s="664"/>
      <c r="K80" s="664">
        <v>5</v>
      </c>
      <c r="L80" s="664"/>
      <c r="M80" s="664">
        <f>I80+K80</f>
        <v>58.7</v>
      </c>
      <c r="N80" s="664"/>
    </row>
    <row r="81" spans="1:18" hidden="1" x14ac:dyDescent="0.25">
      <c r="A81" s="11"/>
      <c r="B81" s="11" t="s">
        <v>57</v>
      </c>
      <c r="C81" s="702">
        <v>303</v>
      </c>
      <c r="D81" s="702"/>
      <c r="E81" s="702">
        <v>20</v>
      </c>
      <c r="F81" s="702"/>
      <c r="G81" s="702">
        <f t="shared" ref="G81" si="0">G79+G80</f>
        <v>323</v>
      </c>
      <c r="H81" s="702"/>
      <c r="I81" s="702">
        <v>615</v>
      </c>
      <c r="J81" s="702"/>
      <c r="K81" s="702">
        <v>40</v>
      </c>
      <c r="L81" s="702"/>
      <c r="M81" s="702">
        <f t="shared" ref="M81" si="1">M79+M80</f>
        <v>655</v>
      </c>
      <c r="N81" s="702"/>
    </row>
    <row r="82" spans="1:18" ht="19.5" hidden="1" customHeight="1" x14ac:dyDescent="0.25">
      <c r="A82" t="s">
        <v>25</v>
      </c>
      <c r="B82" t="s">
        <v>52</v>
      </c>
    </row>
    <row r="83" spans="1:18" hidden="1" x14ac:dyDescent="0.25">
      <c r="B83" s="30" t="s">
        <v>53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8" hidden="1" x14ac:dyDescent="0.25">
      <c r="B84" s="673" t="s">
        <v>54</v>
      </c>
      <c r="C84" s="637" t="s">
        <v>50</v>
      </c>
      <c r="D84" s="637"/>
      <c r="E84" s="637"/>
      <c r="F84" s="637"/>
      <c r="G84" s="637"/>
      <c r="H84" s="637"/>
      <c r="I84" s="637" t="s">
        <v>24</v>
      </c>
      <c r="J84" s="637"/>
      <c r="K84" s="637"/>
      <c r="L84" s="637"/>
      <c r="M84" s="637"/>
      <c r="N84" s="637"/>
      <c r="O84" s="29"/>
      <c r="P84" s="29"/>
      <c r="Q84" s="29"/>
    </row>
    <row r="85" spans="1:18" ht="33" hidden="1" customHeight="1" x14ac:dyDescent="0.25">
      <c r="B85" s="673"/>
      <c r="C85" s="670" t="s">
        <v>21</v>
      </c>
      <c r="D85" s="670"/>
      <c r="E85" s="637" t="s">
        <v>22</v>
      </c>
      <c r="F85" s="637"/>
      <c r="G85" s="637" t="s">
        <v>23</v>
      </c>
      <c r="H85" s="637"/>
      <c r="I85" s="670" t="s">
        <v>21</v>
      </c>
      <c r="J85" s="670"/>
      <c r="K85" s="637" t="s">
        <v>22</v>
      </c>
      <c r="L85" s="637"/>
      <c r="M85" s="637" t="s">
        <v>23</v>
      </c>
      <c r="N85" s="637"/>
      <c r="O85" s="29"/>
      <c r="P85" s="29"/>
      <c r="Q85" s="29"/>
    </row>
    <row r="86" spans="1:18" hidden="1" x14ac:dyDescent="0.25">
      <c r="B86" s="185">
        <v>1</v>
      </c>
      <c r="C86" s="670">
        <v>2</v>
      </c>
      <c r="D86" s="670"/>
      <c r="E86" s="637">
        <v>3</v>
      </c>
      <c r="F86" s="637"/>
      <c r="G86" s="637">
        <v>4</v>
      </c>
      <c r="H86" s="637"/>
      <c r="I86" s="670">
        <v>5</v>
      </c>
      <c r="J86" s="670"/>
      <c r="K86" s="637">
        <v>6</v>
      </c>
      <c r="L86" s="637"/>
      <c r="M86" s="637">
        <v>7</v>
      </c>
      <c r="N86" s="637"/>
      <c r="O86" s="29"/>
      <c r="P86" s="29"/>
      <c r="Q86" s="29"/>
      <c r="R86">
        <v>3</v>
      </c>
    </row>
    <row r="87" spans="1:18" ht="28.5" hidden="1" customHeight="1" x14ac:dyDescent="0.25">
      <c r="B87" s="188" t="s">
        <v>56</v>
      </c>
      <c r="C87" s="699" t="s">
        <v>86</v>
      </c>
      <c r="D87" s="700"/>
      <c r="E87" s="700"/>
      <c r="F87" s="700"/>
      <c r="G87" s="700"/>
      <c r="H87" s="700"/>
      <c r="I87" s="700"/>
      <c r="J87" s="700"/>
      <c r="K87" s="700"/>
      <c r="L87" s="700"/>
      <c r="M87" s="700"/>
      <c r="N87" s="701"/>
      <c r="O87" s="29"/>
      <c r="P87" s="29"/>
      <c r="Q87" s="29"/>
    </row>
    <row r="88" spans="1:18" hidden="1" x14ac:dyDescent="0.25">
      <c r="B88" s="32"/>
      <c r="C88" s="664">
        <f>C89</f>
        <v>303</v>
      </c>
      <c r="D88" s="664"/>
      <c r="E88" s="664">
        <f>E89</f>
        <v>20</v>
      </c>
      <c r="F88" s="664"/>
      <c r="G88" s="664">
        <f>C88+E88</f>
        <v>323</v>
      </c>
      <c r="H88" s="664"/>
      <c r="I88" s="664">
        <f>I81</f>
        <v>615</v>
      </c>
      <c r="J88" s="664"/>
      <c r="K88" s="664">
        <f>K81</f>
        <v>40</v>
      </c>
      <c r="L88" s="664"/>
      <c r="M88" s="664">
        <f>I88+K88</f>
        <v>655</v>
      </c>
      <c r="N88" s="664"/>
    </row>
    <row r="89" spans="1:18" hidden="1" x14ac:dyDescent="0.25">
      <c r="B89" s="191" t="s">
        <v>57</v>
      </c>
      <c r="C89" s="664">
        <f>C81</f>
        <v>303</v>
      </c>
      <c r="D89" s="664"/>
      <c r="E89" s="664">
        <f>E81</f>
        <v>20</v>
      </c>
      <c r="F89" s="664"/>
      <c r="G89" s="664">
        <f>G88</f>
        <v>323</v>
      </c>
      <c r="H89" s="664"/>
      <c r="I89" s="664">
        <f>I88</f>
        <v>615</v>
      </c>
      <c r="J89" s="664"/>
      <c r="K89" s="664">
        <f>K88</f>
        <v>40</v>
      </c>
      <c r="L89" s="664"/>
      <c r="M89" s="664">
        <f>M88</f>
        <v>655</v>
      </c>
      <c r="N89" s="664"/>
    </row>
    <row r="90" spans="1:18" ht="33" hidden="1" customHeight="1" x14ac:dyDescent="0.25">
      <c r="A90" s="116" t="s">
        <v>26</v>
      </c>
      <c r="B90" s="44" t="s">
        <v>58</v>
      </c>
      <c r="C90" s="117"/>
      <c r="D90" s="117"/>
      <c r="E90" s="117"/>
      <c r="F90" s="117"/>
      <c r="G90" s="11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7"/>
    </row>
    <row r="91" spans="1:18" ht="13.5" hidden="1" customHeight="1" x14ac:dyDescent="0.25">
      <c r="A91" s="34" t="s">
        <v>12</v>
      </c>
      <c r="B91" s="665" t="s">
        <v>59</v>
      </c>
      <c r="C91" s="665"/>
      <c r="D91" s="637" t="s">
        <v>60</v>
      </c>
      <c r="E91" s="637"/>
      <c r="F91" s="637"/>
      <c r="G91" s="637" t="s">
        <v>61</v>
      </c>
      <c r="H91" s="637"/>
      <c r="I91" s="637"/>
      <c r="J91" s="637" t="s">
        <v>50</v>
      </c>
      <c r="K91" s="637"/>
      <c r="L91" s="637" t="s">
        <v>62</v>
      </c>
      <c r="M91" s="637"/>
      <c r="N91" s="637"/>
    </row>
    <row r="92" spans="1:18" ht="13.5" hidden="1" customHeight="1" x14ac:dyDescent="0.25">
      <c r="A92" s="190">
        <v>1</v>
      </c>
      <c r="B92" s="665">
        <v>2</v>
      </c>
      <c r="C92" s="665"/>
      <c r="D92" s="637">
        <v>3</v>
      </c>
      <c r="E92" s="637"/>
      <c r="F92" s="637"/>
      <c r="G92" s="637">
        <v>4</v>
      </c>
      <c r="H92" s="637"/>
      <c r="I92" s="637"/>
      <c r="J92" s="637">
        <v>5</v>
      </c>
      <c r="K92" s="637"/>
      <c r="L92" s="637">
        <v>6</v>
      </c>
      <c r="M92" s="637"/>
      <c r="N92" s="637"/>
    </row>
    <row r="93" spans="1:18" ht="23.25" hidden="1" customHeight="1" x14ac:dyDescent="0.25">
      <c r="A93" s="33"/>
      <c r="B93" s="692" t="s">
        <v>83</v>
      </c>
      <c r="C93" s="692"/>
      <c r="D93" s="689" t="s">
        <v>85</v>
      </c>
      <c r="E93" s="690"/>
      <c r="F93" s="690"/>
      <c r="G93" s="690"/>
      <c r="H93" s="690"/>
      <c r="I93" s="690"/>
      <c r="J93" s="690"/>
      <c r="K93" s="690"/>
      <c r="L93" s="690"/>
      <c r="M93" s="690"/>
      <c r="N93" s="691"/>
    </row>
    <row r="94" spans="1:18" ht="13.5" hidden="1" customHeight="1" x14ac:dyDescent="0.25">
      <c r="A94" s="33">
        <v>1</v>
      </c>
      <c r="B94" s="681" t="s">
        <v>28</v>
      </c>
      <c r="C94" s="681"/>
      <c r="D94" s="637"/>
      <c r="E94" s="637"/>
      <c r="F94" s="637"/>
      <c r="G94" s="637"/>
      <c r="H94" s="637"/>
      <c r="I94" s="637"/>
      <c r="J94" s="637"/>
      <c r="K94" s="637"/>
      <c r="L94" s="637"/>
      <c r="M94" s="637"/>
      <c r="N94" s="637"/>
    </row>
    <row r="95" spans="1:18" ht="13.5" hidden="1" customHeight="1" x14ac:dyDescent="0.25">
      <c r="A95" s="33"/>
      <c r="B95" s="639" t="s">
        <v>35</v>
      </c>
      <c r="C95" s="640"/>
      <c r="D95" s="641" t="s">
        <v>30</v>
      </c>
      <c r="E95" s="642"/>
      <c r="F95" s="643"/>
      <c r="G95" s="637" t="s">
        <v>100</v>
      </c>
      <c r="H95" s="637"/>
      <c r="I95" s="637"/>
      <c r="J95" s="637">
        <v>1</v>
      </c>
      <c r="K95" s="637"/>
      <c r="L95" s="637">
        <v>1</v>
      </c>
      <c r="M95" s="637"/>
      <c r="N95" s="637"/>
    </row>
    <row r="96" spans="1:18" ht="13.5" hidden="1" customHeight="1" x14ac:dyDescent="0.25">
      <c r="A96" s="33"/>
      <c r="B96" s="631" t="s">
        <v>121</v>
      </c>
      <c r="C96" s="632"/>
      <c r="D96" s="633" t="s">
        <v>30</v>
      </c>
      <c r="E96" s="634"/>
      <c r="F96" s="635"/>
      <c r="G96" s="637" t="s">
        <v>101</v>
      </c>
      <c r="H96" s="637"/>
      <c r="I96" s="637"/>
      <c r="J96" s="637">
        <v>17.5</v>
      </c>
      <c r="K96" s="637"/>
      <c r="L96" s="637">
        <v>17.5</v>
      </c>
      <c r="M96" s="637"/>
      <c r="N96" s="637"/>
    </row>
    <row r="97" spans="1:19" ht="13.5" hidden="1" customHeight="1" thickBot="1" x14ac:dyDescent="0.3">
      <c r="A97" s="85"/>
      <c r="B97" s="649" t="s">
        <v>103</v>
      </c>
      <c r="C97" s="650"/>
      <c r="D97" s="651" t="s">
        <v>36</v>
      </c>
      <c r="E97" s="652"/>
      <c r="F97" s="653"/>
      <c r="G97" s="654" t="s">
        <v>102</v>
      </c>
      <c r="H97" s="655"/>
      <c r="I97" s="656"/>
      <c r="J97" s="657">
        <v>248.9</v>
      </c>
      <c r="K97" s="658"/>
      <c r="L97" s="657">
        <v>540</v>
      </c>
      <c r="M97" s="659"/>
      <c r="N97" s="658"/>
      <c r="O97" s="657">
        <v>252393</v>
      </c>
      <c r="P97" s="658"/>
      <c r="Q97" s="657">
        <v>508000</v>
      </c>
      <c r="R97" s="659"/>
      <c r="S97" s="658"/>
    </row>
    <row r="98" spans="1:19" ht="13.5" hidden="1" customHeight="1" x14ac:dyDescent="0.25">
      <c r="A98" s="87"/>
      <c r="B98" s="644" t="s">
        <v>93</v>
      </c>
      <c r="C98" s="645"/>
      <c r="D98" s="646" t="s">
        <v>94</v>
      </c>
      <c r="E98" s="647"/>
      <c r="F98" s="648"/>
      <c r="G98" s="660">
        <v>908.6</v>
      </c>
      <c r="H98" s="661"/>
      <c r="I98" s="662"/>
      <c r="J98" s="660"/>
      <c r="K98" s="662"/>
      <c r="L98" s="660"/>
      <c r="M98" s="661"/>
      <c r="N98" s="663"/>
      <c r="O98" s="660"/>
      <c r="P98" s="662"/>
      <c r="Q98" s="660"/>
      <c r="R98" s="661"/>
      <c r="S98" s="663"/>
    </row>
    <row r="99" spans="1:19" ht="39" hidden="1" customHeight="1" x14ac:dyDescent="0.25">
      <c r="A99" s="88"/>
      <c r="B99" s="631" t="s">
        <v>95</v>
      </c>
      <c r="C99" s="632"/>
      <c r="D99" s="633"/>
      <c r="E99" s="634"/>
      <c r="F99" s="635"/>
      <c r="G99" s="682"/>
      <c r="H99" s="693"/>
      <c r="I99" s="683"/>
      <c r="J99" s="694">
        <f>J100+J101+J102</f>
        <v>39.700000000000003</v>
      </c>
      <c r="K99" s="695"/>
      <c r="L99" s="694">
        <f>L100+L101+L102</f>
        <v>58.7</v>
      </c>
      <c r="M99" s="696"/>
      <c r="N99" s="697"/>
      <c r="O99" s="694" t="e">
        <f>O100+O101+O102+#REF!</f>
        <v>#REF!</v>
      </c>
      <c r="P99" s="695"/>
      <c r="Q99" s="694" t="e">
        <f>Q100+Q101+Q102+#REF!</f>
        <v>#REF!</v>
      </c>
      <c r="R99" s="696"/>
      <c r="S99" s="697"/>
    </row>
    <row r="100" spans="1:19" ht="15" hidden="1" customHeight="1" x14ac:dyDescent="0.25">
      <c r="A100" s="88"/>
      <c r="B100" s="636" t="s">
        <v>90</v>
      </c>
      <c r="C100" s="636"/>
      <c r="D100" s="637" t="s">
        <v>96</v>
      </c>
      <c r="E100" s="637"/>
      <c r="F100" s="637"/>
      <c r="G100" s="637" t="s">
        <v>99</v>
      </c>
      <c r="H100" s="637"/>
      <c r="I100" s="637"/>
      <c r="J100" s="637">
        <f>22+1.5</f>
        <v>23.5</v>
      </c>
      <c r="K100" s="637"/>
      <c r="L100" s="637">
        <v>33.5</v>
      </c>
      <c r="M100" s="637"/>
      <c r="N100" s="638"/>
      <c r="O100" s="637">
        <f>(28733+1000)-6891.42</f>
        <v>22841.58</v>
      </c>
      <c r="P100" s="637"/>
      <c r="Q100" s="637">
        <f>(45000+2000)-6891.42</f>
        <v>40108.58</v>
      </c>
      <c r="R100" s="637"/>
      <c r="S100" s="638"/>
    </row>
    <row r="101" spans="1:19" ht="15" hidden="1" customHeight="1" x14ac:dyDescent="0.25">
      <c r="A101" s="88"/>
      <c r="B101" s="636" t="s">
        <v>91</v>
      </c>
      <c r="C101" s="636"/>
      <c r="D101" s="637" t="s">
        <v>97</v>
      </c>
      <c r="E101" s="637"/>
      <c r="F101" s="637"/>
      <c r="G101" s="637" t="s">
        <v>99</v>
      </c>
      <c r="H101" s="637"/>
      <c r="I101" s="637"/>
      <c r="J101" s="637">
        <v>1.1000000000000001</v>
      </c>
      <c r="K101" s="637"/>
      <c r="L101" s="637">
        <v>2.2000000000000002</v>
      </c>
      <c r="M101" s="637"/>
      <c r="N101" s="638"/>
      <c r="O101" s="637">
        <f>1645-293.62</f>
        <v>1351.38</v>
      </c>
      <c r="P101" s="637"/>
      <c r="Q101" s="637">
        <f>3000-293.62</f>
        <v>2706.38</v>
      </c>
      <c r="R101" s="637"/>
      <c r="S101" s="638"/>
    </row>
    <row r="102" spans="1:19" ht="15" hidden="1" customHeight="1" x14ac:dyDescent="0.25">
      <c r="A102" s="88"/>
      <c r="B102" s="636" t="s">
        <v>92</v>
      </c>
      <c r="C102" s="636"/>
      <c r="D102" s="637" t="s">
        <v>98</v>
      </c>
      <c r="E102" s="637"/>
      <c r="F102" s="637"/>
      <c r="G102" s="637" t="s">
        <v>99</v>
      </c>
      <c r="H102" s="637"/>
      <c r="I102" s="637"/>
      <c r="J102" s="637">
        <f>14.1+1</f>
        <v>15.1</v>
      </c>
      <c r="K102" s="637"/>
      <c r="L102" s="637">
        <v>23</v>
      </c>
      <c r="M102" s="637"/>
      <c r="N102" s="638"/>
      <c r="O102" s="713">
        <f>(14250+2792.5)-1579.09</f>
        <v>15463.41</v>
      </c>
      <c r="P102" s="713"/>
      <c r="Q102" s="637">
        <f>27000+5792.5-1579.09</f>
        <v>31213.41</v>
      </c>
      <c r="R102" s="637"/>
      <c r="S102" s="638"/>
    </row>
    <row r="103" spans="1:19" hidden="1" x14ac:dyDescent="0.25">
      <c r="A103" s="86">
        <v>2</v>
      </c>
      <c r="B103" s="687" t="s">
        <v>29</v>
      </c>
      <c r="C103" s="687"/>
      <c r="D103" s="688"/>
      <c r="E103" s="688"/>
      <c r="F103" s="688"/>
      <c r="G103" s="688"/>
      <c r="H103" s="688"/>
      <c r="I103" s="688"/>
      <c r="J103" s="688"/>
      <c r="K103" s="688"/>
      <c r="L103" s="688"/>
      <c r="M103" s="688"/>
      <c r="N103" s="688"/>
      <c r="O103" s="688"/>
      <c r="P103" s="688"/>
      <c r="Q103" s="688"/>
      <c r="R103" s="688"/>
      <c r="S103" s="688"/>
    </row>
    <row r="104" spans="1:19" hidden="1" x14ac:dyDescent="0.25">
      <c r="A104" s="33"/>
      <c r="B104" s="674" t="s">
        <v>38</v>
      </c>
      <c r="C104" s="674"/>
      <c r="D104" s="637" t="s">
        <v>30</v>
      </c>
      <c r="E104" s="637"/>
      <c r="F104" s="637"/>
      <c r="G104" s="637" t="s">
        <v>31</v>
      </c>
      <c r="H104" s="637"/>
      <c r="I104" s="637"/>
      <c r="J104" s="637">
        <v>110</v>
      </c>
      <c r="K104" s="637"/>
      <c r="L104" s="637">
        <v>220</v>
      </c>
      <c r="M104" s="637"/>
      <c r="N104" s="637"/>
      <c r="O104" s="637">
        <v>330</v>
      </c>
      <c r="P104" s="637"/>
      <c r="Q104" s="637">
        <v>440</v>
      </c>
      <c r="R104" s="637"/>
      <c r="S104" s="637"/>
    </row>
    <row r="105" spans="1:19" hidden="1" x14ac:dyDescent="0.25">
      <c r="A105" s="33">
        <v>3</v>
      </c>
      <c r="B105" s="681" t="s">
        <v>32</v>
      </c>
      <c r="C105" s="681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</row>
    <row r="106" spans="1:19" hidden="1" x14ac:dyDescent="0.25">
      <c r="A106" s="33"/>
      <c r="B106" s="674" t="s">
        <v>42</v>
      </c>
      <c r="C106" s="674"/>
      <c r="D106" s="637" t="s">
        <v>36</v>
      </c>
      <c r="E106" s="637"/>
      <c r="F106" s="637"/>
      <c r="G106" s="637" t="s">
        <v>102</v>
      </c>
      <c r="H106" s="637"/>
      <c r="I106" s="637"/>
      <c r="J106" s="675"/>
      <c r="K106" s="675"/>
      <c r="L106" s="675"/>
      <c r="M106" s="675"/>
      <c r="N106" s="675"/>
      <c r="O106" s="675">
        <f>(311960.23+3900)/6</f>
        <v>52643.371666666666</v>
      </c>
      <c r="P106" s="675"/>
      <c r="Q106" s="675">
        <f>(603800+7800+100000)/12</f>
        <v>59300</v>
      </c>
      <c r="R106" s="675"/>
      <c r="S106" s="675"/>
    </row>
    <row r="107" spans="1:19" hidden="1" x14ac:dyDescent="0.25">
      <c r="A107" s="33">
        <v>4</v>
      </c>
      <c r="B107" s="681" t="s">
        <v>33</v>
      </c>
      <c r="C107" s="681"/>
      <c r="D107" s="637"/>
      <c r="E107" s="637"/>
      <c r="F107" s="637"/>
      <c r="G107" s="637"/>
      <c r="H107" s="637"/>
      <c r="I107" s="637"/>
      <c r="J107" s="682" t="s">
        <v>63</v>
      </c>
      <c r="K107" s="683"/>
      <c r="L107" s="637"/>
      <c r="M107" s="637"/>
      <c r="N107" s="637"/>
    </row>
    <row r="108" spans="1:19" ht="29.25" hidden="1" customHeight="1" x14ac:dyDescent="0.25">
      <c r="A108" s="33"/>
      <c r="B108" s="684" t="s">
        <v>43</v>
      </c>
      <c r="C108" s="685"/>
      <c r="D108" s="637" t="s">
        <v>34</v>
      </c>
      <c r="E108" s="637"/>
      <c r="F108" s="637"/>
      <c r="G108" s="637" t="s">
        <v>84</v>
      </c>
      <c r="H108" s="637"/>
      <c r="I108" s="637"/>
      <c r="J108" s="686"/>
      <c r="K108" s="637"/>
      <c r="L108" s="686">
        <v>1</v>
      </c>
      <c r="M108" s="637"/>
      <c r="N108" s="637"/>
    </row>
    <row r="109" spans="1:19" hidden="1" x14ac:dyDescent="0.25">
      <c r="B109" s="668"/>
      <c r="C109" s="668"/>
      <c r="D109" s="669"/>
      <c r="E109" s="669"/>
      <c r="F109" s="669"/>
      <c r="G109" s="669"/>
      <c r="H109" s="669"/>
      <c r="I109" s="669"/>
      <c r="J109" s="669"/>
      <c r="K109" s="669"/>
      <c r="L109" s="669"/>
      <c r="M109" s="29"/>
      <c r="N109" s="29"/>
      <c r="O109" s="29"/>
    </row>
    <row r="110" spans="1:19" ht="27" hidden="1" customHeight="1" x14ac:dyDescent="0.25">
      <c r="A110" t="s">
        <v>64</v>
      </c>
      <c r="B110" s="30"/>
      <c r="C110" s="27"/>
      <c r="D110" s="28"/>
      <c r="E110" s="28"/>
      <c r="F110" s="27"/>
      <c r="G110" s="28"/>
      <c r="H110" s="28"/>
      <c r="I110" s="27"/>
      <c r="J110" s="28"/>
      <c r="K110" s="28"/>
      <c r="L110" s="27"/>
      <c r="M110" s="28"/>
      <c r="N110" s="28"/>
      <c r="O110" s="27"/>
    </row>
    <row r="111" spans="1:19" hidden="1" x14ac:dyDescent="0.25">
      <c r="A111" s="27" t="s">
        <v>65</v>
      </c>
      <c r="B111" s="27"/>
      <c r="C111" s="31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9" hidden="1" x14ac:dyDescent="0.25">
      <c r="A112" s="2" t="s">
        <v>27</v>
      </c>
      <c r="B112" s="670" t="s">
        <v>66</v>
      </c>
      <c r="C112" s="671" t="s">
        <v>67</v>
      </c>
      <c r="D112" s="671"/>
      <c r="E112" s="671"/>
      <c r="F112" s="672" t="s">
        <v>68</v>
      </c>
      <c r="G112" s="672"/>
      <c r="H112" s="672"/>
      <c r="I112" s="672" t="s">
        <v>69</v>
      </c>
      <c r="J112" s="672"/>
      <c r="K112" s="672"/>
      <c r="L112" s="673" t="s">
        <v>70</v>
      </c>
      <c r="M112" s="673"/>
      <c r="N112" s="673"/>
      <c r="O112" s="27"/>
    </row>
    <row r="113" spans="1:19" ht="30" hidden="1" customHeight="1" x14ac:dyDescent="0.25">
      <c r="A113" s="2"/>
      <c r="B113" s="670"/>
      <c r="C113" s="49" t="s">
        <v>21</v>
      </c>
      <c r="D113" s="49" t="s">
        <v>22</v>
      </c>
      <c r="E113" s="49" t="s">
        <v>23</v>
      </c>
      <c r="F113" s="49" t="s">
        <v>21</v>
      </c>
      <c r="G113" s="49" t="s">
        <v>22</v>
      </c>
      <c r="H113" s="49" t="s">
        <v>23</v>
      </c>
      <c r="I113" s="49" t="s">
        <v>21</v>
      </c>
      <c r="J113" s="49" t="s">
        <v>22</v>
      </c>
      <c r="K113" s="49" t="s">
        <v>23</v>
      </c>
      <c r="L113" s="673"/>
      <c r="M113" s="673"/>
      <c r="N113" s="673"/>
      <c r="O113" s="27"/>
    </row>
    <row r="114" spans="1:19" hidden="1" x14ac:dyDescent="0.25">
      <c r="A114" s="2">
        <v>1</v>
      </c>
      <c r="B114" s="187">
        <v>2</v>
      </c>
      <c r="C114" s="198">
        <v>3</v>
      </c>
      <c r="D114" s="198">
        <v>4</v>
      </c>
      <c r="E114" s="198">
        <v>5</v>
      </c>
      <c r="F114" s="198">
        <v>6</v>
      </c>
      <c r="G114" s="198">
        <v>7</v>
      </c>
      <c r="H114" s="198">
        <v>8</v>
      </c>
      <c r="I114" s="198">
        <v>9</v>
      </c>
      <c r="J114" s="198">
        <v>10</v>
      </c>
      <c r="K114" s="198">
        <v>11</v>
      </c>
      <c r="L114" s="667">
        <v>12</v>
      </c>
      <c r="M114" s="667"/>
      <c r="N114" s="667"/>
      <c r="O114" s="27"/>
    </row>
    <row r="115" spans="1:19" hidden="1" x14ac:dyDescent="0.25">
      <c r="A115" s="156"/>
      <c r="B115" s="33" t="s">
        <v>55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665"/>
      <c r="M115" s="665"/>
      <c r="N115" s="665"/>
      <c r="O115" s="41"/>
      <c r="P115" s="41"/>
    </row>
    <row r="116" spans="1:19" hidden="1" x14ac:dyDescent="0.25">
      <c r="A116" s="156"/>
      <c r="B116" s="33" t="s">
        <v>71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665"/>
      <c r="M116" s="665"/>
      <c r="N116" s="665"/>
      <c r="O116" s="40"/>
      <c r="P116" s="30"/>
    </row>
    <row r="117" spans="1:19" hidden="1" x14ac:dyDescent="0.25">
      <c r="A117" s="34"/>
      <c r="B117" s="33" t="s">
        <v>72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665"/>
      <c r="M117" s="665"/>
      <c r="N117" s="665"/>
      <c r="O117" s="40"/>
      <c r="P117" s="30"/>
    </row>
    <row r="118" spans="1:19" hidden="1" x14ac:dyDescent="0.25">
      <c r="A118" s="52"/>
      <c r="B118" s="33" t="s">
        <v>73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665"/>
      <c r="M118" s="665"/>
      <c r="N118" s="665"/>
      <c r="O118" s="43"/>
      <c r="P118" s="43"/>
      <c r="Q118" s="9"/>
      <c r="R118" s="9"/>
      <c r="S118" s="9"/>
    </row>
    <row r="119" spans="1:19" hidden="1" x14ac:dyDescent="0.25">
      <c r="A119" s="52"/>
      <c r="B119" s="155" t="s">
        <v>74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665"/>
      <c r="M119" s="665"/>
      <c r="N119" s="665"/>
      <c r="O119" s="30"/>
      <c r="P119" s="30"/>
    </row>
    <row r="120" spans="1:19" hidden="1" x14ac:dyDescent="0.25">
      <c r="A120" s="54"/>
      <c r="B120" s="155"/>
      <c r="C120" s="49"/>
      <c r="D120" s="49"/>
      <c r="E120" s="49"/>
      <c r="F120" s="49"/>
      <c r="G120" s="49"/>
      <c r="H120" s="49"/>
      <c r="I120" s="49"/>
      <c r="J120" s="49"/>
      <c r="K120" s="49"/>
      <c r="L120" s="665"/>
      <c r="M120" s="665"/>
      <c r="N120" s="665"/>
      <c r="O120" s="44"/>
      <c r="P120" s="44"/>
    </row>
    <row r="121" spans="1:19" hidden="1" x14ac:dyDescent="0.25">
      <c r="A121" s="54"/>
      <c r="B121" s="10" t="s">
        <v>75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665"/>
      <c r="M121" s="665"/>
      <c r="N121" s="665"/>
      <c r="O121" s="45"/>
      <c r="P121" s="45"/>
    </row>
    <row r="122" spans="1:19" hidden="1" x14ac:dyDescent="0.25">
      <c r="A122" s="52"/>
      <c r="B122" s="55"/>
      <c r="C122" s="49"/>
      <c r="D122" s="49"/>
      <c r="E122" s="49"/>
      <c r="F122" s="49"/>
      <c r="G122" s="49"/>
      <c r="H122" s="49"/>
      <c r="I122" s="49"/>
      <c r="J122" s="49"/>
      <c r="K122" s="49"/>
      <c r="L122" s="665"/>
      <c r="M122" s="665"/>
      <c r="N122" s="665"/>
      <c r="O122" s="44"/>
      <c r="P122" s="44"/>
    </row>
    <row r="123" spans="1:19" hidden="1" x14ac:dyDescent="0.25">
      <c r="A123" s="54"/>
      <c r="B123" s="10" t="s">
        <v>57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665"/>
      <c r="M123" s="665"/>
      <c r="N123" s="665"/>
      <c r="O123" s="44"/>
      <c r="P123" s="44"/>
    </row>
    <row r="124" spans="1:19" hidden="1" x14ac:dyDescent="0.25">
      <c r="A124" s="42"/>
      <c r="B124" s="36"/>
      <c r="C124" s="46"/>
      <c r="D124" s="37"/>
      <c r="E124" s="37"/>
      <c r="F124" s="44"/>
      <c r="G124" s="44"/>
      <c r="H124" s="37"/>
      <c r="I124" s="44"/>
      <c r="J124" s="47"/>
      <c r="K124" s="37"/>
      <c r="L124" s="44"/>
      <c r="M124" s="47"/>
      <c r="N124" s="37"/>
      <c r="O124" s="44"/>
      <c r="P124" s="47"/>
    </row>
    <row r="125" spans="1:19" hidden="1" x14ac:dyDescent="0.25">
      <c r="A125" s="666" t="s">
        <v>80</v>
      </c>
      <c r="B125" s="666"/>
      <c r="C125" s="666"/>
      <c r="D125" s="666"/>
      <c r="E125" s="666"/>
      <c r="F125" s="666"/>
      <c r="G125" s="666"/>
      <c r="H125" s="666"/>
      <c r="I125" s="666"/>
      <c r="J125" s="666"/>
      <c r="K125" s="666"/>
      <c r="L125" s="666"/>
      <c r="M125" s="666"/>
      <c r="N125" s="666"/>
      <c r="O125" s="44"/>
      <c r="P125" s="48"/>
    </row>
    <row r="126" spans="1:19" hidden="1" x14ac:dyDescent="0.25">
      <c r="A126" s="679" t="s">
        <v>81</v>
      </c>
      <c r="B126" s="679"/>
      <c r="C126" s="679"/>
      <c r="D126" s="679"/>
      <c r="E126" s="679"/>
      <c r="F126" s="679"/>
      <c r="G126" s="679"/>
      <c r="H126" s="679"/>
      <c r="I126" s="679"/>
      <c r="J126" s="679"/>
      <c r="K126" s="679"/>
      <c r="L126" s="679"/>
      <c r="M126" s="679"/>
      <c r="N126" s="679"/>
      <c r="O126" s="44"/>
      <c r="P126" s="44"/>
    </row>
    <row r="127" spans="1:19" hidden="1" x14ac:dyDescent="0.25">
      <c r="A127" s="680" t="s">
        <v>82</v>
      </c>
      <c r="B127" s="680"/>
      <c r="C127" s="680"/>
      <c r="D127" s="680"/>
      <c r="E127" s="57"/>
      <c r="F127" s="58"/>
      <c r="G127" s="58"/>
      <c r="H127" s="59"/>
      <c r="I127" s="44"/>
      <c r="J127" s="44"/>
      <c r="K127" s="38"/>
      <c r="L127" s="44"/>
      <c r="M127" s="44"/>
      <c r="N127" s="39"/>
      <c r="O127" s="44"/>
      <c r="P127" s="44"/>
    </row>
    <row r="128" spans="1:19" hidden="1" x14ac:dyDescent="0.25">
      <c r="A128" s="56"/>
      <c r="D128" s="30"/>
      <c r="E128" s="30"/>
      <c r="F128" s="56" t="s">
        <v>76</v>
      </c>
      <c r="H128" s="30"/>
      <c r="I128" s="30"/>
      <c r="J128" s="676" t="s">
        <v>77</v>
      </c>
      <c r="K128" s="676"/>
      <c r="L128" s="676"/>
      <c r="M128" s="30"/>
      <c r="N128" s="30"/>
      <c r="O128" s="30"/>
      <c r="P128" s="30"/>
    </row>
    <row r="129" spans="1:16" hidden="1" x14ac:dyDescent="0.25">
      <c r="A129" s="677" t="s">
        <v>78</v>
      </c>
      <c r="B129" s="677"/>
      <c r="C129" s="677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idden="1" x14ac:dyDescent="0.25">
      <c r="A130" s="678" t="s">
        <v>79</v>
      </c>
      <c r="B130" s="678"/>
      <c r="C130" s="678"/>
      <c r="D130" s="678"/>
      <c r="E130" s="60"/>
      <c r="F130" s="58"/>
      <c r="G130" s="58"/>
      <c r="H130" s="60"/>
      <c r="I130" s="40"/>
      <c r="J130" s="40"/>
      <c r="K130" s="40"/>
      <c r="L130" s="40"/>
      <c r="M130" s="40"/>
      <c r="N130" s="30"/>
      <c r="O130" s="30"/>
      <c r="P130" s="30"/>
    </row>
    <row r="131" spans="1:16" hidden="1" x14ac:dyDescent="0.25">
      <c r="A131" s="56"/>
      <c r="B131" s="56"/>
      <c r="D131" s="40"/>
      <c r="E131" s="40"/>
      <c r="F131" s="56" t="s">
        <v>76</v>
      </c>
      <c r="H131" s="40"/>
      <c r="I131" s="30"/>
      <c r="J131" s="676" t="s">
        <v>77</v>
      </c>
      <c r="K131" s="676"/>
      <c r="L131" s="676"/>
      <c r="M131" s="40"/>
      <c r="N131" s="30"/>
      <c r="O131" s="30"/>
      <c r="P131" s="30"/>
    </row>
    <row r="132" spans="1:16" hidden="1" x14ac:dyDescent="0.25"/>
    <row r="133" spans="1:16" hidden="1" x14ac:dyDescent="0.25"/>
    <row r="134" spans="1:16" hidden="1" x14ac:dyDescent="0.25"/>
    <row r="135" spans="1:16" hidden="1" x14ac:dyDescent="0.25"/>
    <row r="136" spans="1:16" hidden="1" x14ac:dyDescent="0.25"/>
    <row r="137" spans="1:16" hidden="1" x14ac:dyDescent="0.25"/>
    <row r="138" spans="1:16" hidden="1" x14ac:dyDescent="0.25"/>
    <row r="139" spans="1:16" hidden="1" x14ac:dyDescent="0.25"/>
    <row r="140" spans="1:16" hidden="1" x14ac:dyDescent="0.25"/>
    <row r="141" spans="1:16" hidden="1" x14ac:dyDescent="0.25"/>
    <row r="142" spans="1:16" hidden="1" x14ac:dyDescent="0.25"/>
    <row r="143" spans="1:16" hidden="1" x14ac:dyDescent="0.25"/>
    <row r="144" spans="1:16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</sheetData>
  <mergeCells count="219">
    <mergeCell ref="J1:L1"/>
    <mergeCell ref="J2:L2"/>
    <mergeCell ref="J3:L3"/>
    <mergeCell ref="J4:L4"/>
    <mergeCell ref="J5:L5"/>
    <mergeCell ref="J6:L6"/>
    <mergeCell ref="D21:N21"/>
    <mergeCell ref="F23:G23"/>
    <mergeCell ref="L23:M23"/>
    <mergeCell ref="E24:F24"/>
    <mergeCell ref="B36:N36"/>
    <mergeCell ref="B38:N38"/>
    <mergeCell ref="I7:M7"/>
    <mergeCell ref="J8:M8"/>
    <mergeCell ref="J9:L9"/>
    <mergeCell ref="J10:M10"/>
    <mergeCell ref="F13:G13"/>
    <mergeCell ref="E15:H15"/>
    <mergeCell ref="A75:A76"/>
    <mergeCell ref="B75:B76"/>
    <mergeCell ref="C75:H75"/>
    <mergeCell ref="I75:N75"/>
    <mergeCell ref="C76:D76"/>
    <mergeCell ref="E76:F76"/>
    <mergeCell ref="G76:H76"/>
    <mergeCell ref="I76:J76"/>
    <mergeCell ref="K76:L76"/>
    <mergeCell ref="M76:N76"/>
    <mergeCell ref="C78:N78"/>
    <mergeCell ref="A79:B79"/>
    <mergeCell ref="C79:D79"/>
    <mergeCell ref="E79:F79"/>
    <mergeCell ref="G79:H79"/>
    <mergeCell ref="I79:J79"/>
    <mergeCell ref="K79:L79"/>
    <mergeCell ref="M79:N79"/>
    <mergeCell ref="C77:D77"/>
    <mergeCell ref="E77:F77"/>
    <mergeCell ref="G77:H77"/>
    <mergeCell ref="I77:J77"/>
    <mergeCell ref="K77:L77"/>
    <mergeCell ref="M77:N77"/>
    <mergeCell ref="M80:N80"/>
    <mergeCell ref="C81:D81"/>
    <mergeCell ref="E81:F81"/>
    <mergeCell ref="G81:H81"/>
    <mergeCell ref="I81:J81"/>
    <mergeCell ref="K81:L81"/>
    <mergeCell ref="M81:N81"/>
    <mergeCell ref="A80:B80"/>
    <mergeCell ref="C80:D80"/>
    <mergeCell ref="E80:F80"/>
    <mergeCell ref="G80:H80"/>
    <mergeCell ref="I80:J80"/>
    <mergeCell ref="K80:L80"/>
    <mergeCell ref="C86:D86"/>
    <mergeCell ref="E86:F86"/>
    <mergeCell ref="G86:H86"/>
    <mergeCell ref="I86:J86"/>
    <mergeCell ref="K86:L86"/>
    <mergeCell ref="M86:N86"/>
    <mergeCell ref="B84:B85"/>
    <mergeCell ref="C84:H84"/>
    <mergeCell ref="I84:N84"/>
    <mergeCell ref="C85:D85"/>
    <mergeCell ref="E85:F85"/>
    <mergeCell ref="G85:H85"/>
    <mergeCell ref="I85:J85"/>
    <mergeCell ref="K85:L85"/>
    <mergeCell ref="M85:N85"/>
    <mergeCell ref="C89:D89"/>
    <mergeCell ref="E89:F89"/>
    <mergeCell ref="G89:H89"/>
    <mergeCell ref="I89:J89"/>
    <mergeCell ref="K89:L89"/>
    <mergeCell ref="M89:N89"/>
    <mergeCell ref="C87:N87"/>
    <mergeCell ref="C88:D88"/>
    <mergeCell ref="E88:F88"/>
    <mergeCell ref="G88:H88"/>
    <mergeCell ref="I88:J88"/>
    <mergeCell ref="K88:L88"/>
    <mergeCell ref="M88:N88"/>
    <mergeCell ref="B93:C93"/>
    <mergeCell ref="D93:N93"/>
    <mergeCell ref="B94:C94"/>
    <mergeCell ref="D94:F94"/>
    <mergeCell ref="G94:I94"/>
    <mergeCell ref="J94:K94"/>
    <mergeCell ref="L94:N94"/>
    <mergeCell ref="B91:C91"/>
    <mergeCell ref="D91:F91"/>
    <mergeCell ref="G91:I91"/>
    <mergeCell ref="J91:K91"/>
    <mergeCell ref="L91:N91"/>
    <mergeCell ref="B92:C92"/>
    <mergeCell ref="D92:F92"/>
    <mergeCell ref="G92:I92"/>
    <mergeCell ref="J92:K92"/>
    <mergeCell ref="L92:N92"/>
    <mergeCell ref="B95:C95"/>
    <mergeCell ref="D95:F95"/>
    <mergeCell ref="G95:I95"/>
    <mergeCell ref="J95:K95"/>
    <mergeCell ref="L95:N95"/>
    <mergeCell ref="B96:C96"/>
    <mergeCell ref="D96:F96"/>
    <mergeCell ref="G96:I96"/>
    <mergeCell ref="J96:K96"/>
    <mergeCell ref="L96:N96"/>
    <mergeCell ref="Q97:S97"/>
    <mergeCell ref="B98:C98"/>
    <mergeCell ref="D98:F98"/>
    <mergeCell ref="G98:I98"/>
    <mergeCell ref="J98:K98"/>
    <mergeCell ref="L98:N98"/>
    <mergeCell ref="O98:P98"/>
    <mergeCell ref="Q98:S98"/>
    <mergeCell ref="B97:C97"/>
    <mergeCell ref="D97:F97"/>
    <mergeCell ref="G97:I97"/>
    <mergeCell ref="J97:K97"/>
    <mergeCell ref="L97:N97"/>
    <mergeCell ref="O97:P97"/>
    <mergeCell ref="Q99:S99"/>
    <mergeCell ref="B100:C100"/>
    <mergeCell ref="D100:F100"/>
    <mergeCell ref="G100:I100"/>
    <mergeCell ref="J100:K100"/>
    <mergeCell ref="L100:N100"/>
    <mergeCell ref="O100:P100"/>
    <mergeCell ref="Q100:S100"/>
    <mergeCell ref="B99:C99"/>
    <mergeCell ref="D99:F99"/>
    <mergeCell ref="G99:I99"/>
    <mergeCell ref="J99:K99"/>
    <mergeCell ref="L99:N99"/>
    <mergeCell ref="O99:P99"/>
    <mergeCell ref="Q101:S101"/>
    <mergeCell ref="B102:C102"/>
    <mergeCell ref="D102:F102"/>
    <mergeCell ref="G102:I102"/>
    <mergeCell ref="J102:K102"/>
    <mergeCell ref="L102:N102"/>
    <mergeCell ref="O102:P102"/>
    <mergeCell ref="Q102:S102"/>
    <mergeCell ref="B101:C101"/>
    <mergeCell ref="D101:F101"/>
    <mergeCell ref="G101:I101"/>
    <mergeCell ref="J101:K101"/>
    <mergeCell ref="L101:N101"/>
    <mergeCell ref="O101:P101"/>
    <mergeCell ref="Q103:S103"/>
    <mergeCell ref="B104:C104"/>
    <mergeCell ref="D104:F104"/>
    <mergeCell ref="G104:I104"/>
    <mergeCell ref="J104:K104"/>
    <mergeCell ref="L104:N104"/>
    <mergeCell ref="O104:P104"/>
    <mergeCell ref="Q104:S104"/>
    <mergeCell ref="B103:C103"/>
    <mergeCell ref="D103:F103"/>
    <mergeCell ref="G103:I103"/>
    <mergeCell ref="J103:K103"/>
    <mergeCell ref="L103:N103"/>
    <mergeCell ref="O103:P103"/>
    <mergeCell ref="Q105:S105"/>
    <mergeCell ref="B106:C106"/>
    <mergeCell ref="D106:F106"/>
    <mergeCell ref="G106:I106"/>
    <mergeCell ref="J106:K106"/>
    <mergeCell ref="L106:N106"/>
    <mergeCell ref="O106:P106"/>
    <mergeCell ref="Q106:S106"/>
    <mergeCell ref="B105:C105"/>
    <mergeCell ref="D105:F105"/>
    <mergeCell ref="G105:I105"/>
    <mergeCell ref="J105:K105"/>
    <mergeCell ref="L105:N105"/>
    <mergeCell ref="O105:P105"/>
    <mergeCell ref="B112:B113"/>
    <mergeCell ref="C112:E112"/>
    <mergeCell ref="F112:H112"/>
    <mergeCell ref="I112:K112"/>
    <mergeCell ref="L112:N113"/>
    <mergeCell ref="B107:C107"/>
    <mergeCell ref="D107:F107"/>
    <mergeCell ref="G107:I107"/>
    <mergeCell ref="J107:K107"/>
    <mergeCell ref="L107:N107"/>
    <mergeCell ref="B108:C108"/>
    <mergeCell ref="D108:F108"/>
    <mergeCell ref="G108:I108"/>
    <mergeCell ref="J108:K108"/>
    <mergeCell ref="L108:N108"/>
    <mergeCell ref="D42:K42"/>
    <mergeCell ref="D43:K43"/>
    <mergeCell ref="B44:N44"/>
    <mergeCell ref="A127:D127"/>
    <mergeCell ref="J128:L128"/>
    <mergeCell ref="A129:C129"/>
    <mergeCell ref="A130:D130"/>
    <mergeCell ref="J131:L131"/>
    <mergeCell ref="L120:N120"/>
    <mergeCell ref="L121:N121"/>
    <mergeCell ref="L122:N122"/>
    <mergeCell ref="L123:N123"/>
    <mergeCell ref="A125:N125"/>
    <mergeCell ref="A126:N126"/>
    <mergeCell ref="L114:N114"/>
    <mergeCell ref="L115:N115"/>
    <mergeCell ref="L116:N116"/>
    <mergeCell ref="L117:N117"/>
    <mergeCell ref="L118:N118"/>
    <mergeCell ref="L119:N119"/>
    <mergeCell ref="B109:C109"/>
    <mergeCell ref="D109:F109"/>
    <mergeCell ref="G109:I109"/>
    <mergeCell ref="J109:L109"/>
  </mergeCells>
  <pageMargins left="0.11811023622047245" right="0.19685039370078741" top="0.31" bottom="0.15748031496062992" header="0.17" footer="0.18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"/>
  <sheetViews>
    <sheetView topLeftCell="A17" zoomScale="120" zoomScaleNormal="120" workbookViewId="0">
      <selection activeCell="L46" sqref="L46:M50"/>
    </sheetView>
  </sheetViews>
  <sheetFormatPr defaultRowHeight="15" x14ac:dyDescent="0.25"/>
  <cols>
    <col min="1" max="1" width="4.140625" customWidth="1"/>
    <col min="2" max="2" width="14" customWidth="1"/>
    <col min="3" max="3" width="10.7109375" customWidth="1"/>
    <col min="4" max="4" width="9.7109375" customWidth="1"/>
    <col min="5" max="5" width="12.85546875" customWidth="1"/>
    <col min="9" max="9" width="8" customWidth="1"/>
    <col min="11" max="11" width="9.42578125" customWidth="1"/>
    <col min="12" max="12" width="14.5703125" customWidth="1"/>
    <col min="13" max="13" width="15" customWidth="1"/>
  </cols>
  <sheetData>
    <row r="1" spans="1:13" x14ac:dyDescent="0.25">
      <c r="A1" t="s">
        <v>20</v>
      </c>
      <c r="B1" t="s">
        <v>48</v>
      </c>
    </row>
    <row r="2" spans="1:13" ht="11.25" customHeight="1" x14ac:dyDescent="0.25">
      <c r="A2" s="703" t="s">
        <v>12</v>
      </c>
      <c r="B2" s="704" t="s">
        <v>46</v>
      </c>
      <c r="C2" s="704" t="s">
        <v>128</v>
      </c>
      <c r="D2" s="703" t="s">
        <v>49</v>
      </c>
      <c r="E2" s="703"/>
      <c r="F2" s="703"/>
      <c r="G2" s="703"/>
      <c r="H2" s="1004" t="s">
        <v>21</v>
      </c>
      <c r="I2" s="1005"/>
      <c r="J2" s="758" t="s">
        <v>22</v>
      </c>
      <c r="K2" s="759"/>
      <c r="L2" s="758" t="s">
        <v>23</v>
      </c>
      <c r="M2" s="759"/>
    </row>
    <row r="3" spans="1:13" x14ac:dyDescent="0.25">
      <c r="A3" s="704"/>
      <c r="B3" s="1003"/>
      <c r="C3" s="1003"/>
      <c r="D3" s="703"/>
      <c r="E3" s="703"/>
      <c r="F3" s="703"/>
      <c r="G3" s="703"/>
      <c r="H3" s="1006"/>
      <c r="I3" s="1007"/>
      <c r="J3" s="760"/>
      <c r="K3" s="761"/>
      <c r="L3" s="138"/>
      <c r="M3" s="139"/>
    </row>
    <row r="4" spans="1:13" ht="9" customHeight="1" x14ac:dyDescent="0.25">
      <c r="A4" s="192">
        <v>1</v>
      </c>
      <c r="B4" s="192">
        <v>2</v>
      </c>
      <c r="C4" s="192">
        <v>3</v>
      </c>
      <c r="D4" s="711">
        <v>4</v>
      </c>
      <c r="E4" s="711"/>
      <c r="F4" s="711"/>
      <c r="G4" s="711"/>
      <c r="H4" s="127">
        <v>5</v>
      </c>
      <c r="I4" s="128"/>
      <c r="J4" s="762">
        <v>6</v>
      </c>
      <c r="K4" s="763"/>
      <c r="L4" s="127">
        <v>7</v>
      </c>
      <c r="M4" s="128"/>
    </row>
    <row r="5" spans="1:13" ht="24" customHeight="1" x14ac:dyDescent="0.25">
      <c r="A5" s="193"/>
      <c r="B5" s="193">
        <v>5022</v>
      </c>
      <c r="C5" s="140" t="s">
        <v>142</v>
      </c>
      <c r="D5" s="1015" t="s">
        <v>172</v>
      </c>
      <c r="E5" s="1016"/>
      <c r="F5" s="1016"/>
      <c r="G5" s="1016"/>
      <c r="H5" s="1016"/>
      <c r="I5" s="1016"/>
      <c r="J5" s="1016"/>
      <c r="K5" s="1016"/>
      <c r="L5" s="1016"/>
      <c r="M5" s="1017"/>
    </row>
    <row r="6" spans="1:13" ht="32.25" customHeight="1" x14ac:dyDescent="0.25">
      <c r="A6" s="2"/>
      <c r="B6" s="126"/>
      <c r="C6" s="126"/>
      <c r="D6" s="852" t="s">
        <v>174</v>
      </c>
      <c r="E6" s="1008"/>
      <c r="F6" s="1008"/>
      <c r="G6" s="1008"/>
      <c r="H6" s="1027">
        <v>20</v>
      </c>
      <c r="I6" s="1027"/>
      <c r="J6" s="848"/>
      <c r="K6" s="848"/>
      <c r="L6" s="848">
        <f>H6</f>
        <v>20</v>
      </c>
      <c r="M6" s="848"/>
    </row>
    <row r="7" spans="1:13" x14ac:dyDescent="0.25">
      <c r="A7" s="11"/>
      <c r="B7" s="11"/>
      <c r="C7" s="11"/>
      <c r="D7" s="1002" t="s">
        <v>57</v>
      </c>
      <c r="E7" s="1002"/>
      <c r="F7" s="1002"/>
      <c r="G7" s="1002"/>
      <c r="H7" s="862">
        <f>H6</f>
        <v>20</v>
      </c>
      <c r="I7" s="942"/>
      <c r="J7" s="862">
        <f t="shared" ref="J7" si="0">J6</f>
        <v>0</v>
      </c>
      <c r="K7" s="942"/>
      <c r="L7" s="862">
        <f t="shared" ref="L7" si="1">L6</f>
        <v>20</v>
      </c>
      <c r="M7" s="942"/>
    </row>
    <row r="8" spans="1:13" ht="19.5" customHeight="1" x14ac:dyDescent="0.25">
      <c r="A8" t="s">
        <v>25</v>
      </c>
      <c r="B8" t="s">
        <v>129</v>
      </c>
      <c r="K8" s="27"/>
      <c r="L8" s="27"/>
      <c r="M8" s="27"/>
    </row>
    <row r="9" spans="1:13" x14ac:dyDescent="0.25">
      <c r="E9" s="29"/>
      <c r="F9" s="29"/>
      <c r="G9" s="29"/>
      <c r="H9" s="30" t="s">
        <v>53</v>
      </c>
      <c r="I9" s="29"/>
      <c r="K9" s="29"/>
      <c r="L9" s="29"/>
      <c r="M9" s="29"/>
    </row>
    <row r="10" spans="1:13" ht="49.5" customHeight="1" x14ac:dyDescent="0.25">
      <c r="A10" s="667" t="s">
        <v>130</v>
      </c>
      <c r="B10" s="667"/>
      <c r="C10" s="667"/>
      <c r="D10" s="667"/>
      <c r="E10" s="667"/>
      <c r="F10" s="667"/>
      <c r="G10" s="194" t="s">
        <v>46</v>
      </c>
      <c r="H10" s="670" t="s">
        <v>21</v>
      </c>
      <c r="I10" s="670"/>
      <c r="J10" s="24" t="s">
        <v>22</v>
      </c>
      <c r="K10" s="24"/>
      <c r="L10" s="682" t="s">
        <v>23</v>
      </c>
      <c r="M10" s="683"/>
    </row>
    <row r="11" spans="1:13" x14ac:dyDescent="0.25">
      <c r="A11" s="637">
        <v>1</v>
      </c>
      <c r="B11" s="637"/>
      <c r="C11" s="637"/>
      <c r="D11" s="637"/>
      <c r="E11" s="637"/>
      <c r="F11" s="637"/>
      <c r="G11" s="185">
        <v>2</v>
      </c>
      <c r="H11" s="637">
        <v>3</v>
      </c>
      <c r="I11" s="637"/>
      <c r="J11" s="748">
        <v>4</v>
      </c>
      <c r="K11" s="670"/>
      <c r="L11" s="637">
        <v>5</v>
      </c>
      <c r="M11" s="637"/>
    </row>
    <row r="12" spans="1:13" ht="28.5" customHeight="1" x14ac:dyDescent="0.25">
      <c r="A12" s="998" t="s">
        <v>173</v>
      </c>
      <c r="B12" s="999"/>
      <c r="C12" s="999"/>
      <c r="D12" s="999"/>
      <c r="E12" s="999"/>
      <c r="F12" s="1000"/>
      <c r="G12" s="3"/>
      <c r="H12" s="1001">
        <f>H13</f>
        <v>20</v>
      </c>
      <c r="I12" s="637"/>
      <c r="J12" s="1001">
        <f t="shared" ref="J12" si="2">J13</f>
        <v>0</v>
      </c>
      <c r="K12" s="637"/>
      <c r="L12" s="1001">
        <f t="shared" ref="L12" si="3">L13</f>
        <v>20</v>
      </c>
      <c r="M12" s="637"/>
    </row>
    <row r="13" spans="1:13" ht="36.75" hidden="1" customHeight="1" x14ac:dyDescent="0.25">
      <c r="A13" s="1018"/>
      <c r="B13" s="1019"/>
      <c r="C13" s="1019"/>
      <c r="D13" s="1019"/>
      <c r="E13" s="1019"/>
      <c r="F13" s="1020"/>
      <c r="G13" s="2"/>
      <c r="H13" s="1001">
        <f>H7</f>
        <v>20</v>
      </c>
      <c r="I13" s="637"/>
      <c r="J13" s="1001">
        <f t="shared" ref="J13" si="4">J7</f>
        <v>0</v>
      </c>
      <c r="K13" s="637"/>
      <c r="L13" s="1001">
        <f t="shared" ref="L13" si="5">L7</f>
        <v>20</v>
      </c>
      <c r="M13" s="637"/>
    </row>
    <row r="14" spans="1:13" x14ac:dyDescent="0.25">
      <c r="A14" s="893" t="s">
        <v>57</v>
      </c>
      <c r="B14" s="894"/>
      <c r="C14" s="894"/>
      <c r="D14" s="894"/>
      <c r="E14" s="894"/>
      <c r="F14" s="895"/>
      <c r="G14" s="2"/>
      <c r="H14" s="1001">
        <f>H13</f>
        <v>20</v>
      </c>
      <c r="I14" s="637"/>
      <c r="J14" s="1001">
        <f t="shared" ref="J14" si="6">J13</f>
        <v>0</v>
      </c>
      <c r="K14" s="637"/>
      <c r="L14" s="1001">
        <f t="shared" ref="L14" si="7">L13</f>
        <v>20</v>
      </c>
      <c r="M14" s="637"/>
    </row>
    <row r="15" spans="1:13" ht="33" customHeight="1" x14ac:dyDescent="0.25">
      <c r="A15" s="116" t="s">
        <v>26</v>
      </c>
      <c r="B15" s="44" t="s">
        <v>58</v>
      </c>
      <c r="C15" s="133"/>
      <c r="E15" s="117"/>
      <c r="F15" s="117"/>
      <c r="G15" s="117"/>
      <c r="H15" s="117"/>
      <c r="I15" s="117"/>
      <c r="J15" s="29"/>
      <c r="K15" s="29"/>
      <c r="L15" s="29"/>
      <c r="M15" s="29"/>
    </row>
    <row r="16" spans="1:13" ht="13.5" customHeight="1" x14ac:dyDescent="0.25">
      <c r="A16" s="34" t="s">
        <v>12</v>
      </c>
      <c r="B16" s="34" t="s">
        <v>46</v>
      </c>
      <c r="C16" s="665" t="s">
        <v>131</v>
      </c>
      <c r="D16" s="665"/>
      <c r="E16" s="665"/>
      <c r="F16" s="637" t="s">
        <v>60</v>
      </c>
      <c r="G16" s="637"/>
      <c r="H16" s="637"/>
      <c r="I16" s="637" t="s">
        <v>61</v>
      </c>
      <c r="J16" s="637"/>
      <c r="K16" s="637"/>
      <c r="L16" s="637" t="s">
        <v>132</v>
      </c>
      <c r="M16" s="637"/>
    </row>
    <row r="17" spans="1:13" ht="13.5" customHeight="1" x14ac:dyDescent="0.25">
      <c r="A17" s="190">
        <v>1</v>
      </c>
      <c r="B17" s="190">
        <v>2</v>
      </c>
      <c r="C17" s="665">
        <v>4</v>
      </c>
      <c r="D17" s="665"/>
      <c r="E17" s="665"/>
      <c r="F17" s="637">
        <v>5</v>
      </c>
      <c r="G17" s="637"/>
      <c r="H17" s="637"/>
      <c r="I17" s="637">
        <v>6</v>
      </c>
      <c r="J17" s="637"/>
      <c r="K17" s="637"/>
      <c r="L17" s="637">
        <v>6</v>
      </c>
      <c r="M17" s="637"/>
    </row>
    <row r="18" spans="1:13" ht="13.5" customHeight="1" x14ac:dyDescent="0.25">
      <c r="A18" s="190"/>
      <c r="B18" s="190"/>
      <c r="C18" s="893" t="s">
        <v>51</v>
      </c>
      <c r="D18" s="894"/>
      <c r="E18" s="895"/>
      <c r="F18" s="682"/>
      <c r="G18" s="693"/>
      <c r="H18" s="683"/>
      <c r="I18" s="682"/>
      <c r="J18" s="693"/>
      <c r="K18" s="683"/>
      <c r="L18" s="682"/>
      <c r="M18" s="683"/>
    </row>
    <row r="19" spans="1:13" ht="23.25" customHeight="1" x14ac:dyDescent="0.25">
      <c r="A19" s="33"/>
      <c r="B19" s="33"/>
      <c r="C19" s="1029" t="s">
        <v>83</v>
      </c>
      <c r="D19" s="1029"/>
      <c r="E19" s="1029"/>
      <c r="F19" s="692" t="s">
        <v>175</v>
      </c>
      <c r="G19" s="692"/>
      <c r="H19" s="692"/>
      <c r="I19" s="692"/>
      <c r="J19" s="692"/>
      <c r="K19" s="692"/>
      <c r="L19" s="692"/>
      <c r="M19" s="692"/>
    </row>
    <row r="20" spans="1:13" ht="13.5" customHeight="1" x14ac:dyDescent="0.25">
      <c r="A20" s="33">
        <v>1</v>
      </c>
      <c r="B20" s="33"/>
      <c r="C20" s="1028" t="s">
        <v>28</v>
      </c>
      <c r="D20" s="1028"/>
      <c r="E20" s="1028"/>
      <c r="F20" s="637"/>
      <c r="G20" s="637"/>
      <c r="H20" s="637"/>
      <c r="I20" s="637"/>
      <c r="J20" s="637"/>
      <c r="K20" s="637"/>
      <c r="L20" s="637"/>
      <c r="M20" s="637"/>
    </row>
    <row r="21" spans="1:13" ht="24.75" customHeight="1" x14ac:dyDescent="0.25">
      <c r="A21" s="197"/>
      <c r="B21" s="122"/>
      <c r="C21" s="887" t="s">
        <v>177</v>
      </c>
      <c r="D21" s="888"/>
      <c r="E21" s="889"/>
      <c r="F21" s="918" t="s">
        <v>36</v>
      </c>
      <c r="G21" s="918"/>
      <c r="H21" s="918"/>
      <c r="I21" s="986" t="s">
        <v>102</v>
      </c>
      <c r="J21" s="986"/>
      <c r="K21" s="986"/>
      <c r="L21" s="986">
        <v>20</v>
      </c>
      <c r="M21" s="986"/>
    </row>
    <row r="22" spans="1:13" ht="15" customHeight="1" x14ac:dyDescent="0.25">
      <c r="A22" s="86">
        <v>2</v>
      </c>
      <c r="B22" s="86"/>
      <c r="C22" s="1028" t="s">
        <v>29</v>
      </c>
      <c r="D22" s="1028"/>
      <c r="E22" s="1028"/>
      <c r="F22" s="831"/>
      <c r="G22" s="992"/>
      <c r="H22" s="832"/>
      <c r="I22" s="956"/>
      <c r="J22" s="985"/>
      <c r="K22" s="957"/>
      <c r="L22" s="956"/>
      <c r="M22" s="957"/>
    </row>
    <row r="23" spans="1:13" ht="33.75" customHeight="1" x14ac:dyDescent="0.25">
      <c r="A23" s="165"/>
      <c r="B23" s="33"/>
      <c r="C23" s="924" t="s">
        <v>176</v>
      </c>
      <c r="D23" s="739"/>
      <c r="E23" s="739"/>
      <c r="F23" s="182"/>
      <c r="G23" s="195" t="s">
        <v>30</v>
      </c>
      <c r="H23" s="196"/>
      <c r="I23" s="990" t="s">
        <v>141</v>
      </c>
      <c r="J23" s="1030"/>
      <c r="K23" s="991"/>
      <c r="L23" s="990">
        <v>3</v>
      </c>
      <c r="M23" s="991"/>
    </row>
    <row r="24" spans="1:13" ht="20.25" customHeight="1" x14ac:dyDescent="0.25">
      <c r="A24" s="33">
        <v>3</v>
      </c>
      <c r="B24" s="33"/>
      <c r="C24" s="1028" t="s">
        <v>32</v>
      </c>
      <c r="D24" s="1028"/>
      <c r="E24" s="1028"/>
      <c r="F24" s="986"/>
      <c r="G24" s="986"/>
      <c r="H24" s="986"/>
      <c r="I24" s="986"/>
      <c r="J24" s="986"/>
      <c r="K24" s="986"/>
      <c r="L24" s="986"/>
      <c r="M24" s="986"/>
    </row>
    <row r="25" spans="1:13" ht="30" customHeight="1" x14ac:dyDescent="0.25">
      <c r="A25" s="197"/>
      <c r="B25" s="33"/>
      <c r="C25" s="878" t="s">
        <v>178</v>
      </c>
      <c r="D25" s="879"/>
      <c r="E25" s="879"/>
      <c r="F25" s="637" t="s">
        <v>36</v>
      </c>
      <c r="G25" s="637"/>
      <c r="H25" s="637"/>
      <c r="I25" s="637" t="s">
        <v>102</v>
      </c>
      <c r="J25" s="637"/>
      <c r="K25" s="637"/>
      <c r="L25" s="675">
        <f>L21/L23</f>
        <v>6.666666666666667</v>
      </c>
      <c r="M25" s="675"/>
    </row>
    <row r="26" spans="1:13" ht="15" customHeight="1" x14ac:dyDescent="0.25">
      <c r="A26" s="180">
        <v>4</v>
      </c>
      <c r="B26" s="33"/>
      <c r="C26" s="1024" t="s">
        <v>168</v>
      </c>
      <c r="D26" s="1025"/>
      <c r="E26" s="1026"/>
      <c r="F26" s="682"/>
      <c r="G26" s="693"/>
      <c r="H26" s="683"/>
      <c r="I26" s="637"/>
      <c r="J26" s="637"/>
      <c r="K26" s="637"/>
      <c r="L26" s="675"/>
      <c r="M26" s="675"/>
    </row>
    <row r="27" spans="1:13" ht="56.25" customHeight="1" x14ac:dyDescent="0.25">
      <c r="A27" s="197"/>
      <c r="B27" s="33"/>
      <c r="C27" s="890" t="s">
        <v>179</v>
      </c>
      <c r="D27" s="891"/>
      <c r="E27" s="891"/>
      <c r="F27" s="986" t="s">
        <v>34</v>
      </c>
      <c r="G27" s="986"/>
      <c r="H27" s="986"/>
      <c r="I27" s="986" t="s">
        <v>84</v>
      </c>
      <c r="J27" s="986"/>
      <c r="K27" s="986"/>
      <c r="L27" s="1009">
        <v>0</v>
      </c>
      <c r="M27" s="1009"/>
    </row>
    <row r="28" spans="1:13" ht="24" customHeight="1" x14ac:dyDescent="0.25">
      <c r="A28" t="s">
        <v>64</v>
      </c>
      <c r="D28" s="30"/>
      <c r="E28" s="27"/>
      <c r="F28" s="28"/>
      <c r="G28" s="28"/>
      <c r="H28" s="27"/>
      <c r="I28" s="28"/>
      <c r="J28" s="28"/>
      <c r="K28" s="27"/>
      <c r="L28" s="28"/>
      <c r="M28" s="28"/>
    </row>
    <row r="29" spans="1:13" ht="11.25" customHeight="1" x14ac:dyDescent="0.25">
      <c r="B29" s="27"/>
      <c r="C29" s="27"/>
      <c r="D29" s="27"/>
      <c r="E29" s="31"/>
      <c r="F29" s="27"/>
      <c r="G29" s="27"/>
      <c r="H29" s="27"/>
      <c r="I29" s="27"/>
      <c r="J29" s="27"/>
      <c r="K29" s="27"/>
      <c r="L29" s="27"/>
      <c r="M29" s="27" t="s">
        <v>65</v>
      </c>
    </row>
    <row r="30" spans="1:13" ht="33.75" customHeight="1" x14ac:dyDescent="0.25">
      <c r="A30" s="977" t="s">
        <v>27</v>
      </c>
      <c r="B30" s="667" t="s">
        <v>66</v>
      </c>
      <c r="C30" s="977" t="s">
        <v>46</v>
      </c>
      <c r="D30" s="747" t="s">
        <v>133</v>
      </c>
      <c r="E30" s="979"/>
      <c r="F30" s="748"/>
      <c r="G30" s="134" t="s">
        <v>134</v>
      </c>
      <c r="H30" s="135"/>
      <c r="I30" s="136"/>
      <c r="J30" s="980" t="s">
        <v>135</v>
      </c>
      <c r="K30" s="981"/>
      <c r="L30" s="982"/>
      <c r="M30" s="1022" t="s">
        <v>70</v>
      </c>
    </row>
    <row r="31" spans="1:13" ht="30" customHeight="1" x14ac:dyDescent="0.25">
      <c r="A31" s="978"/>
      <c r="B31" s="667"/>
      <c r="C31" s="978"/>
      <c r="D31" s="49" t="s">
        <v>21</v>
      </c>
      <c r="E31" s="49" t="s">
        <v>22</v>
      </c>
      <c r="F31" s="49" t="s">
        <v>23</v>
      </c>
      <c r="G31" s="49" t="s">
        <v>21</v>
      </c>
      <c r="H31" s="49" t="s">
        <v>22</v>
      </c>
      <c r="I31" s="49" t="s">
        <v>23</v>
      </c>
      <c r="J31" s="49" t="s">
        <v>21</v>
      </c>
      <c r="K31" s="49" t="s">
        <v>22</v>
      </c>
      <c r="L31" s="49" t="s">
        <v>23</v>
      </c>
      <c r="M31" s="1022"/>
    </row>
    <row r="32" spans="1:13" x14ac:dyDescent="0.25">
      <c r="A32" s="2">
        <v>1</v>
      </c>
      <c r="B32" s="187">
        <v>2</v>
      </c>
      <c r="C32" s="2">
        <v>3</v>
      </c>
      <c r="D32" s="2">
        <v>4</v>
      </c>
      <c r="E32" s="198">
        <v>5</v>
      </c>
      <c r="F32" s="198">
        <v>6</v>
      </c>
      <c r="G32" s="198">
        <v>7</v>
      </c>
      <c r="H32" s="198">
        <v>8</v>
      </c>
      <c r="I32" s="198">
        <v>9</v>
      </c>
      <c r="J32" s="198">
        <v>10</v>
      </c>
      <c r="K32" s="198">
        <v>11</v>
      </c>
      <c r="L32" s="198">
        <v>12</v>
      </c>
      <c r="M32" s="198">
        <v>13</v>
      </c>
    </row>
    <row r="33" spans="1:13" x14ac:dyDescent="0.25">
      <c r="A33" s="156"/>
      <c r="B33" s="33" t="s">
        <v>55</v>
      </c>
      <c r="C33" s="156"/>
      <c r="D33" s="2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25">
      <c r="A34" s="156"/>
      <c r="B34" s="33" t="s">
        <v>71</v>
      </c>
      <c r="C34" s="156"/>
      <c r="D34" s="2"/>
      <c r="E34" s="49"/>
      <c r="F34" s="49"/>
      <c r="G34" s="49"/>
      <c r="H34" s="49"/>
      <c r="I34" s="49"/>
      <c r="J34" s="49"/>
      <c r="K34" s="49"/>
      <c r="L34" s="49"/>
      <c r="M34" s="49"/>
    </row>
    <row r="35" spans="1:13" x14ac:dyDescent="0.25">
      <c r="A35" s="34"/>
      <c r="B35" s="33" t="s">
        <v>72</v>
      </c>
      <c r="C35" s="34"/>
      <c r="D35" s="2"/>
      <c r="E35" s="49"/>
      <c r="F35" s="49"/>
      <c r="G35" s="49"/>
      <c r="H35" s="49"/>
      <c r="I35" s="49"/>
      <c r="J35" s="49"/>
      <c r="K35" s="49"/>
      <c r="L35" s="49"/>
      <c r="M35" s="49"/>
    </row>
    <row r="36" spans="1:13" x14ac:dyDescent="0.25">
      <c r="A36" s="52"/>
      <c r="B36" s="33" t="s">
        <v>73</v>
      </c>
      <c r="C36" s="52"/>
      <c r="D36" s="2"/>
      <c r="E36" s="49"/>
      <c r="F36" s="49"/>
      <c r="G36" s="49"/>
      <c r="H36" s="49"/>
      <c r="I36" s="49"/>
      <c r="J36" s="49"/>
      <c r="K36" s="49"/>
      <c r="L36" s="49"/>
      <c r="M36" s="49"/>
    </row>
    <row r="37" spans="1:13" x14ac:dyDescent="0.25">
      <c r="A37" s="52"/>
      <c r="B37" s="155" t="s">
        <v>74</v>
      </c>
      <c r="C37" s="52"/>
      <c r="D37" s="2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25">
      <c r="A38" s="54"/>
      <c r="B38" s="155"/>
      <c r="C38" s="54"/>
      <c r="D38" s="2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30" x14ac:dyDescent="0.25">
      <c r="A39" s="54"/>
      <c r="B39" s="10" t="s">
        <v>75</v>
      </c>
      <c r="C39" s="54"/>
      <c r="D39" s="2"/>
      <c r="E39" s="49"/>
      <c r="F39" s="49"/>
      <c r="G39" s="49"/>
      <c r="H39" s="49"/>
      <c r="I39" s="49"/>
      <c r="J39" s="49"/>
      <c r="K39" s="49"/>
      <c r="L39" s="49"/>
      <c r="M39" s="49"/>
    </row>
    <row r="40" spans="1:13" x14ac:dyDescent="0.25">
      <c r="A40" s="52"/>
      <c r="B40" s="55"/>
      <c r="C40" s="52"/>
      <c r="D40" s="2"/>
      <c r="E40" s="49"/>
      <c r="F40" s="49"/>
      <c r="G40" s="49"/>
      <c r="H40" s="49"/>
      <c r="I40" s="49"/>
      <c r="J40" s="49"/>
      <c r="K40" s="49"/>
      <c r="L40" s="49"/>
      <c r="M40" s="49"/>
    </row>
    <row r="41" spans="1:13" x14ac:dyDescent="0.25">
      <c r="A41" s="54"/>
      <c r="B41" s="10" t="s">
        <v>57</v>
      </c>
      <c r="C41" s="54"/>
      <c r="D41" s="2"/>
      <c r="E41" s="49"/>
      <c r="F41" s="49"/>
      <c r="G41" s="49"/>
      <c r="H41" s="49"/>
      <c r="I41" s="49"/>
      <c r="J41" s="49"/>
      <c r="K41" s="49"/>
      <c r="L41" s="49"/>
      <c r="M41" s="49"/>
    </row>
    <row r="42" spans="1:13" x14ac:dyDescent="0.25">
      <c r="A42" s="42"/>
      <c r="B42" s="42"/>
      <c r="C42" s="42"/>
      <c r="D42" s="36"/>
      <c r="E42" s="46"/>
      <c r="F42" s="37"/>
      <c r="G42" s="37"/>
      <c r="H42" s="44"/>
      <c r="I42" s="44"/>
      <c r="J42" s="37"/>
      <c r="K42" s="44"/>
      <c r="L42" s="47"/>
      <c r="M42" s="37"/>
    </row>
    <row r="43" spans="1:13" ht="23.25" customHeight="1" x14ac:dyDescent="0.25">
      <c r="A43" s="976" t="s">
        <v>136</v>
      </c>
      <c r="B43" s="976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</row>
    <row r="44" spans="1:13" ht="22.5" customHeight="1" x14ac:dyDescent="0.25">
      <c r="A44" s="975" t="s">
        <v>137</v>
      </c>
      <c r="B44" s="975"/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</row>
    <row r="45" spans="1:13" ht="14.25" customHeight="1" x14ac:dyDescent="0.25">
      <c r="A45" s="975" t="s">
        <v>138</v>
      </c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</row>
    <row r="46" spans="1:13" ht="24" customHeight="1" x14ac:dyDescent="0.25">
      <c r="A46" s="680" t="s">
        <v>82</v>
      </c>
      <c r="B46" s="680"/>
      <c r="C46" s="680"/>
      <c r="D46" s="680"/>
      <c r="E46" s="680"/>
      <c r="F46" s="680"/>
      <c r="G46" s="57"/>
      <c r="H46" s="58"/>
      <c r="I46" s="58"/>
      <c r="J46" s="59"/>
      <c r="K46" s="44"/>
      <c r="L46" s="205" t="s">
        <v>219</v>
      </c>
      <c r="M46" s="38"/>
    </row>
    <row r="47" spans="1:13" ht="11.25" customHeight="1" x14ac:dyDescent="0.25">
      <c r="A47" s="56"/>
      <c r="B47" s="56"/>
      <c r="C47" s="56"/>
      <c r="F47" s="30"/>
      <c r="G47" s="30"/>
      <c r="H47" s="56" t="s">
        <v>76</v>
      </c>
      <c r="J47" s="30"/>
      <c r="K47" s="30"/>
      <c r="L47" s="204" t="s">
        <v>77</v>
      </c>
      <c r="M47" s="204"/>
    </row>
    <row r="48" spans="1:13" x14ac:dyDescent="0.25">
      <c r="A48" s="677" t="s">
        <v>78</v>
      </c>
      <c r="B48" s="677"/>
      <c r="C48" s="677"/>
      <c r="D48" s="677"/>
      <c r="E48" s="677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A49" s="678" t="s">
        <v>79</v>
      </c>
      <c r="B49" s="678"/>
      <c r="C49" s="678"/>
      <c r="D49" s="678"/>
      <c r="E49" s="678"/>
      <c r="F49" s="678"/>
      <c r="G49" s="60"/>
      <c r="H49" s="58"/>
      <c r="I49" s="58"/>
      <c r="J49" s="60"/>
      <c r="K49" s="40"/>
      <c r="L49" s="60"/>
      <c r="M49" s="40"/>
    </row>
    <row r="50" spans="1:13" ht="15" customHeight="1" x14ac:dyDescent="0.25">
      <c r="A50" s="56"/>
      <c r="B50" s="56"/>
      <c r="C50" s="56"/>
      <c r="D50" s="56"/>
      <c r="F50" s="40"/>
      <c r="G50" s="40"/>
      <c r="H50" s="56" t="s">
        <v>76</v>
      </c>
      <c r="J50" s="40"/>
      <c r="K50" s="30"/>
      <c r="L50" s="204" t="s">
        <v>77</v>
      </c>
      <c r="M50" s="204"/>
    </row>
  </sheetData>
  <mergeCells count="94">
    <mergeCell ref="A2:A3"/>
    <mergeCell ref="B2:B3"/>
    <mergeCell ref="C2:C3"/>
    <mergeCell ref="D2:G3"/>
    <mergeCell ref="H2:I3"/>
    <mergeCell ref="D7:G7"/>
    <mergeCell ref="H7:I7"/>
    <mergeCell ref="J7:K7"/>
    <mergeCell ref="L7:M7"/>
    <mergeCell ref="L2:M2"/>
    <mergeCell ref="D4:G4"/>
    <mergeCell ref="J4:K4"/>
    <mergeCell ref="D5:M5"/>
    <mergeCell ref="J2:K3"/>
    <mergeCell ref="A10:F10"/>
    <mergeCell ref="H10:I10"/>
    <mergeCell ref="L10:M10"/>
    <mergeCell ref="A11:F11"/>
    <mergeCell ref="H11:I11"/>
    <mergeCell ref="J11:K11"/>
    <mergeCell ref="L11:M11"/>
    <mergeCell ref="A12:F12"/>
    <mergeCell ref="H12:I12"/>
    <mergeCell ref="J12:K12"/>
    <mergeCell ref="L12:M12"/>
    <mergeCell ref="A13:F13"/>
    <mergeCell ref="H13:I13"/>
    <mergeCell ref="J13:K13"/>
    <mergeCell ref="L13:M13"/>
    <mergeCell ref="A14:F14"/>
    <mergeCell ref="H14:I14"/>
    <mergeCell ref="J14:K14"/>
    <mergeCell ref="L14:M14"/>
    <mergeCell ref="C16:E16"/>
    <mergeCell ref="F16:H16"/>
    <mergeCell ref="I16:K16"/>
    <mergeCell ref="L16:M16"/>
    <mergeCell ref="C17:E17"/>
    <mergeCell ref="F17:H17"/>
    <mergeCell ref="I17:K17"/>
    <mergeCell ref="L17:M17"/>
    <mergeCell ref="C18:E18"/>
    <mergeCell ref="F18:H18"/>
    <mergeCell ref="I18:K18"/>
    <mergeCell ref="L18:M18"/>
    <mergeCell ref="C22:E22"/>
    <mergeCell ref="C23:E23"/>
    <mergeCell ref="C19:E19"/>
    <mergeCell ref="F19:M19"/>
    <mergeCell ref="C20:E20"/>
    <mergeCell ref="F20:H20"/>
    <mergeCell ref="I20:K20"/>
    <mergeCell ref="L20:M20"/>
    <mergeCell ref="F22:H22"/>
    <mergeCell ref="I22:K22"/>
    <mergeCell ref="L22:M22"/>
    <mergeCell ref="I23:K23"/>
    <mergeCell ref="L23:M23"/>
    <mergeCell ref="M30:M31"/>
    <mergeCell ref="F25:H25"/>
    <mergeCell ref="I25:K25"/>
    <mergeCell ref="L25:M25"/>
    <mergeCell ref="F26:H26"/>
    <mergeCell ref="I26:K26"/>
    <mergeCell ref="L26:M26"/>
    <mergeCell ref="L27:M27"/>
    <mergeCell ref="A30:A31"/>
    <mergeCell ref="B30:B31"/>
    <mergeCell ref="C30:C31"/>
    <mergeCell ref="D30:F30"/>
    <mergeCell ref="J30:L30"/>
    <mergeCell ref="A49:F49"/>
    <mergeCell ref="D6:G6"/>
    <mergeCell ref="H6:I6"/>
    <mergeCell ref="J6:K6"/>
    <mergeCell ref="L6:M6"/>
    <mergeCell ref="C21:E21"/>
    <mergeCell ref="F21:H21"/>
    <mergeCell ref="I21:K21"/>
    <mergeCell ref="L21:M21"/>
    <mergeCell ref="A43:M43"/>
    <mergeCell ref="A44:M44"/>
    <mergeCell ref="A45:M45"/>
    <mergeCell ref="A46:F46"/>
    <mergeCell ref="A48:E48"/>
    <mergeCell ref="L24:M24"/>
    <mergeCell ref="C24:E24"/>
    <mergeCell ref="F24:H24"/>
    <mergeCell ref="I24:K24"/>
    <mergeCell ref="C26:E26"/>
    <mergeCell ref="C27:E27"/>
    <mergeCell ref="F27:H27"/>
    <mergeCell ref="I27:K27"/>
    <mergeCell ref="C25:E25"/>
  </mergeCells>
  <pageMargins left="0.11811023622047245" right="0.19685039370078741" top="0.31" bottom="0.15748031496062992" header="0.17" footer="0.18"/>
  <pageSetup paperSize="9" scale="7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opLeftCell="A19" workbookViewId="0">
      <selection activeCell="A38" sqref="A38:N44"/>
    </sheetView>
  </sheetViews>
  <sheetFormatPr defaultRowHeight="15" x14ac:dyDescent="0.25"/>
  <cols>
    <col min="1" max="1" width="4.140625" customWidth="1"/>
    <col min="2" max="2" width="27" customWidth="1"/>
    <col min="3" max="3" width="14.85546875" customWidth="1"/>
    <col min="9" max="9" width="6" customWidth="1"/>
    <col min="10" max="10" width="8" customWidth="1"/>
    <col min="11" max="11" width="14.7109375" customWidth="1"/>
    <col min="14" max="14" width="6.28515625" customWidth="1"/>
  </cols>
  <sheetData>
    <row r="1" spans="2:14" ht="15" customHeight="1" x14ac:dyDescent="0.25">
      <c r="I1" s="56"/>
      <c r="J1" s="842" t="s">
        <v>106</v>
      </c>
      <c r="K1" s="842"/>
      <c r="L1" s="842"/>
    </row>
    <row r="2" spans="2:14" ht="15" customHeight="1" x14ac:dyDescent="0.25">
      <c r="I2" s="56"/>
      <c r="J2" s="842" t="s">
        <v>107</v>
      </c>
      <c r="K2" s="842"/>
      <c r="L2" s="842"/>
    </row>
    <row r="3" spans="2:14" ht="15" customHeight="1" x14ac:dyDescent="0.25">
      <c r="I3" s="56"/>
      <c r="J3" s="842" t="s">
        <v>108</v>
      </c>
      <c r="K3" s="842"/>
      <c r="L3" s="842"/>
    </row>
    <row r="4" spans="2:14" ht="15" customHeight="1" x14ac:dyDescent="0.25">
      <c r="I4" s="56"/>
      <c r="J4" s="842" t="s">
        <v>139</v>
      </c>
      <c r="K4" s="842"/>
      <c r="L4" s="842"/>
    </row>
    <row r="5" spans="2:14" ht="15" customHeight="1" x14ac:dyDescent="0.25">
      <c r="J5" s="842" t="s">
        <v>106</v>
      </c>
      <c r="K5" s="842"/>
      <c r="L5" s="842"/>
    </row>
    <row r="6" spans="2:14" ht="15" customHeight="1" x14ac:dyDescent="0.25">
      <c r="J6" s="843" t="s">
        <v>109</v>
      </c>
      <c r="K6" s="843"/>
      <c r="L6" s="843"/>
    </row>
    <row r="7" spans="2:14" ht="15" customHeight="1" x14ac:dyDescent="0.25">
      <c r="I7" s="845" t="s">
        <v>126</v>
      </c>
      <c r="J7" s="845"/>
      <c r="K7" s="845"/>
      <c r="L7" s="845"/>
      <c r="M7" s="845"/>
    </row>
    <row r="8" spans="2:14" ht="15" customHeight="1" x14ac:dyDescent="0.25">
      <c r="I8" s="56"/>
      <c r="J8" s="846" t="s">
        <v>110</v>
      </c>
      <c r="K8" s="846"/>
      <c r="L8" s="846"/>
      <c r="M8" s="846"/>
    </row>
    <row r="9" spans="2:14" ht="15" customHeight="1" x14ac:dyDescent="0.25">
      <c r="I9" s="56"/>
      <c r="J9" s="842" t="s">
        <v>140</v>
      </c>
      <c r="K9" s="842"/>
      <c r="L9" s="842"/>
      <c r="M9" t="s">
        <v>141</v>
      </c>
    </row>
    <row r="10" spans="2:14" ht="15" customHeight="1" x14ac:dyDescent="0.25">
      <c r="I10" s="56"/>
      <c r="J10" s="847" t="s">
        <v>119</v>
      </c>
      <c r="K10" s="847"/>
      <c r="L10" s="847"/>
      <c r="M10" s="847"/>
    </row>
    <row r="11" spans="2:14" ht="15" customHeight="1" x14ac:dyDescent="0.25">
      <c r="J11" s="94" t="s">
        <v>111</v>
      </c>
      <c r="K11" s="82"/>
      <c r="L11" s="82"/>
    </row>
    <row r="12" spans="2:14" ht="15" customHeight="1" x14ac:dyDescent="0.25">
      <c r="I12" s="189"/>
      <c r="J12" s="94" t="s">
        <v>112</v>
      </c>
      <c r="K12" s="82"/>
      <c r="L12" s="82"/>
    </row>
    <row r="13" spans="2:14" ht="105.75" customHeight="1" x14ac:dyDescent="0.35">
      <c r="E13" s="7"/>
      <c r="F13" s="718" t="s">
        <v>0</v>
      </c>
      <c r="G13" s="718"/>
      <c r="J13" s="7"/>
      <c r="K13" s="7"/>
      <c r="L13" s="7"/>
    </row>
    <row r="14" spans="2:14" ht="21" x14ac:dyDescent="0.35">
      <c r="E14" s="115" t="s">
        <v>1</v>
      </c>
      <c r="F14" s="115"/>
      <c r="G14" s="115"/>
      <c r="H14" s="115"/>
      <c r="I14" s="115"/>
      <c r="J14" s="115"/>
      <c r="K14" s="115"/>
      <c r="L14" s="115"/>
    </row>
    <row r="15" spans="2:14" ht="21" x14ac:dyDescent="0.35">
      <c r="E15" s="718" t="s">
        <v>125</v>
      </c>
      <c r="F15" s="718"/>
      <c r="G15" s="718"/>
      <c r="H15" s="718"/>
      <c r="I15" s="115"/>
      <c r="J15" s="115"/>
      <c r="K15" s="115"/>
      <c r="L15" s="115"/>
    </row>
    <row r="16" spans="2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9" ht="15.75" x14ac:dyDescent="0.25">
      <c r="A17" s="6" t="s">
        <v>2</v>
      </c>
      <c r="B17" s="35">
        <v>1315031</v>
      </c>
      <c r="C17" s="1"/>
      <c r="D17" s="68" t="s">
        <v>126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  <c r="P17" s="27"/>
      <c r="Q17" s="27"/>
    </row>
    <row r="18" spans="1:19" x14ac:dyDescent="0.25">
      <c r="A18" s="6"/>
      <c r="D18" s="5" t="s">
        <v>3</v>
      </c>
    </row>
    <row r="19" spans="1:19" ht="27.75" customHeight="1" x14ac:dyDescent="0.25">
      <c r="A19" s="6" t="s">
        <v>4</v>
      </c>
      <c r="B19" s="35">
        <v>1315031</v>
      </c>
      <c r="C19" s="1"/>
      <c r="D19" s="68" t="str">
        <f>D17</f>
        <v>Управління з гуманітарних питань Нікопольської міської ради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7"/>
      <c r="P19" s="27"/>
      <c r="Q19" s="27"/>
    </row>
    <row r="20" spans="1:19" x14ac:dyDescent="0.25">
      <c r="A20" s="6"/>
      <c r="B20" t="s">
        <v>5</v>
      </c>
    </row>
    <row r="21" spans="1:19" ht="32.25" customHeight="1" x14ac:dyDescent="0.25">
      <c r="A21" s="6" t="s">
        <v>6</v>
      </c>
      <c r="B21" s="35">
        <v>2413500</v>
      </c>
      <c r="C21" s="200" t="s">
        <v>213</v>
      </c>
      <c r="D21" s="787" t="s">
        <v>214</v>
      </c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0"/>
      <c r="P21" s="69"/>
      <c r="Q21" s="69"/>
      <c r="R21" s="69"/>
      <c r="S21" s="69"/>
    </row>
    <row r="22" spans="1:19" ht="15.75" x14ac:dyDescent="0.25">
      <c r="B22" t="s">
        <v>7</v>
      </c>
      <c r="G22" s="23"/>
    </row>
    <row r="23" spans="1:19" ht="21" x14ac:dyDescent="0.35">
      <c r="A23" s="6" t="s">
        <v>13</v>
      </c>
      <c r="B23" s="6" t="s">
        <v>17</v>
      </c>
      <c r="F23" s="788">
        <f>E24+L23</f>
        <v>40800</v>
      </c>
      <c r="G23" s="953"/>
      <c r="H23" t="s">
        <v>8</v>
      </c>
      <c r="L23" s="788">
        <v>40800</v>
      </c>
      <c r="M23" s="788"/>
      <c r="N23" t="s">
        <v>10</v>
      </c>
    </row>
    <row r="24" spans="1:19" ht="21" x14ac:dyDescent="0.35">
      <c r="B24" t="s">
        <v>9</v>
      </c>
      <c r="E24" s="788"/>
      <c r="F24" s="953"/>
      <c r="G24" t="s">
        <v>11</v>
      </c>
    </row>
    <row r="26" spans="1:19" ht="36.75" customHeight="1" x14ac:dyDescent="0.25">
      <c r="A26" s="6" t="s">
        <v>14</v>
      </c>
      <c r="B26" s="61" t="s">
        <v>18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"/>
      <c r="R26" s="6"/>
      <c r="S26" s="6"/>
    </row>
    <row r="27" spans="1:19" x14ac:dyDescent="0.25">
      <c r="A27" s="13"/>
      <c r="B27" s="62" t="s">
        <v>39</v>
      </c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0"/>
      <c r="O27" s="20"/>
      <c r="P27" s="20"/>
      <c r="Q27" s="18"/>
      <c r="R27" s="15"/>
      <c r="S27" s="15"/>
    </row>
    <row r="28" spans="1:19" x14ac:dyDescent="0.25">
      <c r="A28" s="13"/>
      <c r="B28" s="62" t="s">
        <v>40</v>
      </c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0"/>
      <c r="O28" s="20"/>
      <c r="P28" s="20"/>
      <c r="Q28" s="18"/>
      <c r="R28" s="15"/>
      <c r="S28" s="15"/>
    </row>
    <row r="29" spans="1:19" x14ac:dyDescent="0.25">
      <c r="A29" s="13"/>
      <c r="B29" s="62" t="s">
        <v>41</v>
      </c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0"/>
      <c r="O29" s="20"/>
      <c r="P29" s="20"/>
      <c r="Q29" s="18"/>
      <c r="R29" s="15"/>
      <c r="S29" s="15"/>
    </row>
    <row r="30" spans="1:19" x14ac:dyDescent="0.25">
      <c r="A30" s="13"/>
      <c r="B30" s="62" t="s">
        <v>122</v>
      </c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0"/>
      <c r="O30" s="20"/>
      <c r="P30" s="20"/>
      <c r="Q30" s="18"/>
      <c r="R30" s="15"/>
      <c r="S30" s="15"/>
    </row>
    <row r="31" spans="1:19" x14ac:dyDescent="0.25">
      <c r="A31" s="13"/>
      <c r="B31" s="62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20"/>
      <c r="O31" s="20"/>
      <c r="P31" s="20"/>
      <c r="Q31" s="18"/>
      <c r="R31" s="15"/>
      <c r="S31" s="15"/>
    </row>
    <row r="32" spans="1:19" x14ac:dyDescent="0.25">
      <c r="A32" s="13"/>
      <c r="B32" s="62"/>
      <c r="C32" s="20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0"/>
      <c r="O32" s="20"/>
      <c r="P32" s="20"/>
      <c r="Q32" s="18"/>
      <c r="R32" s="15"/>
      <c r="S32" s="15"/>
    </row>
    <row r="33" spans="1:19" x14ac:dyDescent="0.25">
      <c r="A33" s="13"/>
      <c r="B33" s="62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0"/>
      <c r="O33" s="20"/>
      <c r="P33" s="20"/>
      <c r="Q33" s="18"/>
      <c r="R33" s="15"/>
      <c r="S33" s="15"/>
    </row>
    <row r="34" spans="1:19" ht="39" customHeight="1" x14ac:dyDescent="0.25">
      <c r="A34" s="13"/>
      <c r="B34" s="1023" t="s">
        <v>217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20"/>
      <c r="P34" s="20"/>
      <c r="Q34" s="18"/>
      <c r="R34" s="15"/>
      <c r="S34" s="15"/>
    </row>
    <row r="35" spans="1:19" ht="15.75" x14ac:dyDescent="0.25">
      <c r="A35" s="6" t="s">
        <v>15</v>
      </c>
      <c r="B35" s="61" t="s">
        <v>19</v>
      </c>
      <c r="C35" s="61"/>
      <c r="D35" s="61"/>
      <c r="E35" s="6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"/>
      <c r="R35" s="6"/>
      <c r="S35" s="6"/>
    </row>
    <row r="36" spans="1:19" ht="29.25" customHeight="1" x14ac:dyDescent="0.25">
      <c r="A36" s="13"/>
      <c r="B36" s="728" t="s">
        <v>171</v>
      </c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63"/>
      <c r="P36" s="63"/>
      <c r="Q36" s="14"/>
      <c r="R36" s="15"/>
      <c r="S36" s="15"/>
    </row>
    <row r="37" spans="1:19" ht="15.75" x14ac:dyDescent="0.25">
      <c r="A37" s="121"/>
      <c r="B37" s="120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4"/>
      <c r="R37" s="15"/>
      <c r="S37" s="15"/>
    </row>
    <row r="38" spans="1:19" ht="15.75" x14ac:dyDescent="0.25">
      <c r="A38" s="253" t="s">
        <v>225</v>
      </c>
      <c r="B38" s="79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14"/>
      <c r="R38" s="15"/>
      <c r="S38" s="15"/>
    </row>
    <row r="39" spans="1:19" ht="15.75" x14ac:dyDescent="0.25">
      <c r="A39" s="13"/>
      <c r="B39" s="79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4"/>
      <c r="R39" s="15"/>
      <c r="S39" s="15"/>
    </row>
    <row r="40" spans="1:19" ht="15.75" x14ac:dyDescent="0.25">
      <c r="A40" s="254" t="s">
        <v>12</v>
      </c>
      <c r="B40" s="255" t="s">
        <v>46</v>
      </c>
      <c r="C40" s="256" t="s">
        <v>128</v>
      </c>
      <c r="D40" s="1013" t="s">
        <v>47</v>
      </c>
      <c r="E40" s="1013"/>
      <c r="F40" s="1013"/>
      <c r="G40" s="1013"/>
      <c r="H40" s="1013"/>
      <c r="I40" s="1013"/>
      <c r="J40" s="1013"/>
      <c r="K40" s="1013"/>
      <c r="L40" s="63"/>
      <c r="M40" s="63"/>
      <c r="N40" s="63"/>
      <c r="O40" s="63"/>
      <c r="P40" s="63"/>
      <c r="Q40" s="14"/>
      <c r="R40" s="15"/>
      <c r="S40" s="15"/>
    </row>
    <row r="41" spans="1:19" ht="15.75" x14ac:dyDescent="0.25">
      <c r="A41" s="259">
        <v>1</v>
      </c>
      <c r="B41" s="260" t="s">
        <v>226</v>
      </c>
      <c r="C41" s="258"/>
      <c r="D41" s="1014"/>
      <c r="E41" s="1014"/>
      <c r="F41" s="1014"/>
      <c r="G41" s="1014"/>
      <c r="H41" s="1014"/>
      <c r="I41" s="1014"/>
      <c r="J41" s="1014"/>
      <c r="K41" s="1014"/>
      <c r="L41" s="63"/>
      <c r="M41" s="63"/>
      <c r="N41" s="63"/>
      <c r="O41" s="63"/>
      <c r="P41" s="63"/>
      <c r="Q41" s="14"/>
      <c r="R41" s="15"/>
      <c r="S41" s="15"/>
    </row>
    <row r="42" spans="1:19" ht="15.75" x14ac:dyDescent="0.25">
      <c r="A42" s="257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63"/>
      <c r="P42" s="63"/>
      <c r="Q42" s="14"/>
      <c r="R42" s="15"/>
      <c r="S42" s="15"/>
    </row>
    <row r="43" spans="1:19" ht="15.75" x14ac:dyDescent="0.25">
      <c r="A43" s="13"/>
      <c r="B43" s="79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4"/>
      <c r="R43" s="15"/>
      <c r="S43" s="15"/>
    </row>
    <row r="44" spans="1:19" ht="15.75" x14ac:dyDescent="0.25">
      <c r="A44" s="13"/>
      <c r="B44" s="7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14"/>
      <c r="R44" s="15"/>
      <c r="S44" s="15"/>
    </row>
    <row r="45" spans="1:19" ht="15.75" x14ac:dyDescent="0.25">
      <c r="A45" s="13"/>
      <c r="B45" s="7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4"/>
      <c r="R45" s="15"/>
      <c r="S45" s="15"/>
    </row>
    <row r="46" spans="1:19" ht="15.75" x14ac:dyDescent="0.25">
      <c r="A46" s="13"/>
      <c r="B46" s="7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4"/>
      <c r="R46" s="15"/>
      <c r="S46" s="15"/>
    </row>
    <row r="47" spans="1:19" ht="15.75" x14ac:dyDescent="0.25">
      <c r="A47" s="13"/>
      <c r="B47" s="7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4"/>
      <c r="R47" s="15"/>
      <c r="S47" s="15"/>
    </row>
    <row r="48" spans="1:19" ht="15.75" x14ac:dyDescent="0.25">
      <c r="A48" s="13"/>
      <c r="B48" s="7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4"/>
      <c r="R48" s="15"/>
      <c r="S48" s="15"/>
    </row>
    <row r="49" spans="1:19" ht="15.75" x14ac:dyDescent="0.25">
      <c r="A49" s="13"/>
      <c r="B49" s="7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4"/>
      <c r="R49" s="15"/>
      <c r="S49" s="15"/>
    </row>
    <row r="50" spans="1:19" ht="15.75" x14ac:dyDescent="0.25">
      <c r="A50" s="13"/>
      <c r="B50" s="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4"/>
      <c r="R50" s="15"/>
      <c r="S50" s="15"/>
    </row>
    <row r="51" spans="1:19" ht="15.75" x14ac:dyDescent="0.25">
      <c r="A51" s="13"/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4"/>
      <c r="R51" s="15"/>
      <c r="S51" s="15"/>
    </row>
    <row r="52" spans="1:19" ht="15.75" x14ac:dyDescent="0.25">
      <c r="A52" s="13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4"/>
      <c r="R52" s="15"/>
      <c r="S52" s="15"/>
    </row>
    <row r="53" spans="1:19" ht="15.75" x14ac:dyDescent="0.25">
      <c r="A53" s="13"/>
      <c r="B53" s="7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4"/>
      <c r="R53" s="15"/>
      <c r="S53" s="15"/>
    </row>
    <row r="54" spans="1:19" ht="15.75" x14ac:dyDescent="0.25">
      <c r="A54" s="13"/>
      <c r="B54" s="7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4"/>
      <c r="R54" s="15"/>
      <c r="S54" s="15"/>
    </row>
    <row r="55" spans="1:19" ht="15.75" x14ac:dyDescent="0.25">
      <c r="A55" s="13"/>
      <c r="B55" s="7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4"/>
      <c r="R55" s="15"/>
      <c r="S55" s="15"/>
    </row>
    <row r="56" spans="1:19" ht="15.75" x14ac:dyDescent="0.25">
      <c r="A56" s="13"/>
      <c r="B56" s="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4"/>
      <c r="R56" s="15"/>
      <c r="S56" s="15"/>
    </row>
    <row r="57" spans="1:19" ht="15.75" x14ac:dyDescent="0.25">
      <c r="A57" s="13"/>
      <c r="B57" s="7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4"/>
      <c r="R57" s="15"/>
      <c r="S57" s="15"/>
    </row>
    <row r="58" spans="1:19" ht="15.75" x14ac:dyDescent="0.25">
      <c r="A58" s="13"/>
      <c r="B58" s="79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14"/>
      <c r="R58" s="15"/>
      <c r="S58" s="15"/>
    </row>
    <row r="59" spans="1:19" ht="15.75" x14ac:dyDescent="0.25">
      <c r="A59" s="13"/>
      <c r="B59" s="7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/>
      <c r="R59" s="15"/>
      <c r="S59" s="15"/>
    </row>
    <row r="60" spans="1:19" ht="15.75" x14ac:dyDescent="0.25">
      <c r="A60" s="13"/>
      <c r="B60" s="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R60" s="15"/>
      <c r="S60" s="15"/>
    </row>
    <row r="61" spans="1:19" ht="15.75" x14ac:dyDescent="0.25">
      <c r="A61" s="13"/>
      <c r="B61" s="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5"/>
      <c r="S61" s="15"/>
    </row>
    <row r="62" spans="1:19" ht="15.75" x14ac:dyDescent="0.25">
      <c r="A62" s="13"/>
      <c r="B62" s="7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4"/>
      <c r="R62" s="15"/>
      <c r="S62" s="15"/>
    </row>
    <row r="63" spans="1:19" ht="15.75" x14ac:dyDescent="0.25">
      <c r="A63" s="13"/>
      <c r="B63" s="79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14"/>
      <c r="R63" s="15"/>
      <c r="S63" s="15"/>
    </row>
    <row r="64" spans="1:19" ht="15.75" x14ac:dyDescent="0.25">
      <c r="A64" s="13"/>
      <c r="B64" s="79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14"/>
      <c r="R64" s="15"/>
      <c r="S64" s="15"/>
    </row>
    <row r="65" spans="1:19" ht="15.75" x14ac:dyDescent="0.25">
      <c r="A65" s="13"/>
      <c r="B65" s="79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14"/>
      <c r="R65" s="15"/>
      <c r="S65" s="15"/>
    </row>
    <row r="66" spans="1:19" ht="15.75" x14ac:dyDescent="0.25">
      <c r="A66" s="13"/>
      <c r="B66" s="7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14"/>
      <c r="R66" s="15"/>
      <c r="S66" s="15"/>
    </row>
    <row r="67" spans="1:19" ht="15.75" x14ac:dyDescent="0.25">
      <c r="A67" s="13"/>
      <c r="B67" s="79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14"/>
      <c r="R67" s="15"/>
      <c r="S67" s="15"/>
    </row>
    <row r="68" spans="1:19" ht="9.75" customHeight="1" x14ac:dyDescent="0.25">
      <c r="A68" s="13"/>
      <c r="B68" s="79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4"/>
      <c r="R68" s="15"/>
      <c r="S68" s="15"/>
    </row>
    <row r="69" spans="1:19" hidden="1" x14ac:dyDescent="0.25">
      <c r="A69" s="6" t="s">
        <v>16</v>
      </c>
      <c r="B69" s="61" t="s">
        <v>44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"/>
      <c r="R69" s="6"/>
      <c r="S69" s="6"/>
    </row>
    <row r="70" spans="1:19" ht="30" hidden="1" x14ac:dyDescent="0.25">
      <c r="A70" s="3" t="s">
        <v>12</v>
      </c>
      <c r="B70" s="22" t="s">
        <v>45</v>
      </c>
      <c r="C70" s="22" t="s">
        <v>46</v>
      </c>
      <c r="D70" s="24" t="s">
        <v>47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9"/>
      <c r="P70" s="29"/>
    </row>
    <row r="71" spans="1:19" hidden="1" x14ac:dyDescent="0.25">
      <c r="A71" s="22">
        <v>1</v>
      </c>
      <c r="B71" s="26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71"/>
      <c r="P71" s="71"/>
      <c r="Q71" s="12"/>
    </row>
    <row r="72" spans="1:19" hidden="1" x14ac:dyDescent="0.25">
      <c r="A72" t="s">
        <v>20</v>
      </c>
      <c r="B72" t="s">
        <v>48</v>
      </c>
    </row>
    <row r="73" spans="1:19" ht="11.25" hidden="1" customHeight="1" x14ac:dyDescent="0.25">
      <c r="A73" s="703" t="s">
        <v>12</v>
      </c>
      <c r="B73" s="703" t="s">
        <v>49</v>
      </c>
      <c r="C73" s="705" t="s">
        <v>50</v>
      </c>
      <c r="D73" s="706"/>
      <c r="E73" s="706"/>
      <c r="F73" s="706"/>
      <c r="G73" s="706"/>
      <c r="H73" s="707"/>
      <c r="I73" s="705" t="s">
        <v>24</v>
      </c>
      <c r="J73" s="706"/>
      <c r="K73" s="706"/>
      <c r="L73" s="706"/>
      <c r="M73" s="706"/>
      <c r="N73" s="707"/>
    </row>
    <row r="74" spans="1:19" hidden="1" x14ac:dyDescent="0.25">
      <c r="A74" s="704"/>
      <c r="B74" s="704"/>
      <c r="C74" s="708" t="s">
        <v>21</v>
      </c>
      <c r="D74" s="709"/>
      <c r="E74" s="705" t="s">
        <v>22</v>
      </c>
      <c r="F74" s="707"/>
      <c r="G74" s="705" t="s">
        <v>23</v>
      </c>
      <c r="H74" s="707"/>
      <c r="I74" s="708" t="s">
        <v>21</v>
      </c>
      <c r="J74" s="709"/>
      <c r="K74" s="705" t="s">
        <v>22</v>
      </c>
      <c r="L74" s="707"/>
      <c r="M74" s="705" t="s">
        <v>23</v>
      </c>
      <c r="N74" s="707"/>
    </row>
    <row r="75" spans="1:19" ht="9" hidden="1" customHeight="1" x14ac:dyDescent="0.25">
      <c r="A75" s="192">
        <v>1</v>
      </c>
      <c r="B75" s="192">
        <v>2</v>
      </c>
      <c r="C75" s="711">
        <v>3</v>
      </c>
      <c r="D75" s="711"/>
      <c r="E75" s="711">
        <v>4</v>
      </c>
      <c r="F75" s="711"/>
      <c r="G75" s="711">
        <v>5</v>
      </c>
      <c r="H75" s="711"/>
      <c r="I75" s="711">
        <v>6</v>
      </c>
      <c r="J75" s="711"/>
      <c r="K75" s="711">
        <v>7</v>
      </c>
      <c r="L75" s="711"/>
      <c r="M75" s="711">
        <v>8</v>
      </c>
      <c r="N75" s="711"/>
    </row>
    <row r="76" spans="1:19" ht="24" hidden="1" customHeight="1" x14ac:dyDescent="0.25">
      <c r="A76" s="193"/>
      <c r="B76" s="186" t="s">
        <v>51</v>
      </c>
      <c r="C76" s="689" t="s">
        <v>87</v>
      </c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1"/>
    </row>
    <row r="77" spans="1:19" ht="45" hidden="1" customHeight="1" x14ac:dyDescent="0.25">
      <c r="A77" s="710" t="s">
        <v>88</v>
      </c>
      <c r="B77" s="710"/>
      <c r="C77" s="664">
        <f>C79-C78</f>
        <v>265.8</v>
      </c>
      <c r="D77" s="664"/>
      <c r="E77" s="664">
        <f>E79-E78</f>
        <v>17.5</v>
      </c>
      <c r="F77" s="664"/>
      <c r="G77" s="664">
        <f>C77+E77</f>
        <v>283.3</v>
      </c>
      <c r="H77" s="664"/>
      <c r="I77" s="664">
        <f>I79-I78</f>
        <v>561.29999999999995</v>
      </c>
      <c r="J77" s="664"/>
      <c r="K77" s="664">
        <f>K79-K78</f>
        <v>35</v>
      </c>
      <c r="L77" s="664"/>
      <c r="M77" s="664">
        <f>I77+K77</f>
        <v>596.29999999999995</v>
      </c>
      <c r="N77" s="664"/>
    </row>
    <row r="78" spans="1:19" ht="24" hidden="1" customHeight="1" x14ac:dyDescent="0.25">
      <c r="A78" s="698" t="s">
        <v>89</v>
      </c>
      <c r="B78" s="698"/>
      <c r="C78" s="664">
        <v>37.200000000000003</v>
      </c>
      <c r="D78" s="664"/>
      <c r="E78" s="664">
        <f>K78/2</f>
        <v>2.5</v>
      </c>
      <c r="F78" s="664"/>
      <c r="G78" s="664">
        <f>C78+E78</f>
        <v>39.700000000000003</v>
      </c>
      <c r="H78" s="664"/>
      <c r="I78" s="664">
        <v>53.7</v>
      </c>
      <c r="J78" s="664"/>
      <c r="K78" s="664">
        <v>5</v>
      </c>
      <c r="L78" s="664"/>
      <c r="M78" s="664">
        <f>I78+K78</f>
        <v>58.7</v>
      </c>
      <c r="N78" s="664"/>
    </row>
    <row r="79" spans="1:19" hidden="1" x14ac:dyDescent="0.25">
      <c r="A79" s="11"/>
      <c r="B79" s="11" t="s">
        <v>57</v>
      </c>
      <c r="C79" s="702">
        <v>303</v>
      </c>
      <c r="D79" s="702"/>
      <c r="E79" s="702">
        <v>20</v>
      </c>
      <c r="F79" s="702"/>
      <c r="G79" s="702">
        <f t="shared" ref="G79" si="0">G77+G78</f>
        <v>323</v>
      </c>
      <c r="H79" s="702"/>
      <c r="I79" s="702">
        <v>615</v>
      </c>
      <c r="J79" s="702"/>
      <c r="K79" s="702">
        <v>40</v>
      </c>
      <c r="L79" s="702"/>
      <c r="M79" s="702">
        <f t="shared" ref="M79" si="1">M77+M78</f>
        <v>655</v>
      </c>
      <c r="N79" s="702"/>
    </row>
    <row r="80" spans="1:19" ht="19.5" hidden="1" customHeight="1" x14ac:dyDescent="0.25">
      <c r="A80" t="s">
        <v>25</v>
      </c>
      <c r="B80" t="s">
        <v>52</v>
      </c>
    </row>
    <row r="81" spans="1:19" hidden="1" x14ac:dyDescent="0.25">
      <c r="B81" s="30" t="s">
        <v>53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9" hidden="1" x14ac:dyDescent="0.25">
      <c r="B82" s="673" t="s">
        <v>54</v>
      </c>
      <c r="C82" s="637" t="s">
        <v>50</v>
      </c>
      <c r="D82" s="637"/>
      <c r="E82" s="637"/>
      <c r="F82" s="637"/>
      <c r="G82" s="637"/>
      <c r="H82" s="637"/>
      <c r="I82" s="637" t="s">
        <v>24</v>
      </c>
      <c r="J82" s="637"/>
      <c r="K82" s="637"/>
      <c r="L82" s="637"/>
      <c r="M82" s="637"/>
      <c r="N82" s="637"/>
      <c r="O82" s="29"/>
      <c r="P82" s="29"/>
      <c r="Q82" s="29"/>
    </row>
    <row r="83" spans="1:19" ht="33" hidden="1" customHeight="1" x14ac:dyDescent="0.25">
      <c r="B83" s="673"/>
      <c r="C83" s="670" t="s">
        <v>21</v>
      </c>
      <c r="D83" s="670"/>
      <c r="E83" s="637" t="s">
        <v>22</v>
      </c>
      <c r="F83" s="637"/>
      <c r="G83" s="637" t="s">
        <v>23</v>
      </c>
      <c r="H83" s="637"/>
      <c r="I83" s="670" t="s">
        <v>21</v>
      </c>
      <c r="J83" s="670"/>
      <c r="K83" s="637" t="s">
        <v>22</v>
      </c>
      <c r="L83" s="637"/>
      <c r="M83" s="637" t="s">
        <v>23</v>
      </c>
      <c r="N83" s="637"/>
      <c r="O83" s="29"/>
      <c r="P83" s="29"/>
      <c r="Q83" s="29"/>
    </row>
    <row r="84" spans="1:19" hidden="1" x14ac:dyDescent="0.25">
      <c r="B84" s="185">
        <v>1</v>
      </c>
      <c r="C84" s="670">
        <v>2</v>
      </c>
      <c r="D84" s="670"/>
      <c r="E84" s="637">
        <v>3</v>
      </c>
      <c r="F84" s="637"/>
      <c r="G84" s="637">
        <v>4</v>
      </c>
      <c r="H84" s="637"/>
      <c r="I84" s="670">
        <v>5</v>
      </c>
      <c r="J84" s="670"/>
      <c r="K84" s="637">
        <v>6</v>
      </c>
      <c r="L84" s="637"/>
      <c r="M84" s="637">
        <v>7</v>
      </c>
      <c r="N84" s="637"/>
      <c r="O84" s="29"/>
      <c r="P84" s="29"/>
      <c r="Q84" s="29"/>
      <c r="R84">
        <v>3</v>
      </c>
    </row>
    <row r="85" spans="1:19" ht="28.5" hidden="1" customHeight="1" x14ac:dyDescent="0.25">
      <c r="B85" s="188" t="s">
        <v>56</v>
      </c>
      <c r="C85" s="699" t="s">
        <v>86</v>
      </c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1"/>
      <c r="O85" s="29"/>
      <c r="P85" s="29"/>
      <c r="Q85" s="29"/>
    </row>
    <row r="86" spans="1:19" hidden="1" x14ac:dyDescent="0.25">
      <c r="B86" s="32"/>
      <c r="C86" s="664">
        <f>C87</f>
        <v>303</v>
      </c>
      <c r="D86" s="664"/>
      <c r="E86" s="664">
        <f>E87</f>
        <v>20</v>
      </c>
      <c r="F86" s="664"/>
      <c r="G86" s="664">
        <f>C86+E86</f>
        <v>323</v>
      </c>
      <c r="H86" s="664"/>
      <c r="I86" s="664">
        <f>I79</f>
        <v>615</v>
      </c>
      <c r="J86" s="664"/>
      <c r="K86" s="664">
        <f>K79</f>
        <v>40</v>
      </c>
      <c r="L86" s="664"/>
      <c r="M86" s="664">
        <f>I86+K86</f>
        <v>655</v>
      </c>
      <c r="N86" s="664"/>
    </row>
    <row r="87" spans="1:19" hidden="1" x14ac:dyDescent="0.25">
      <c r="B87" s="191" t="s">
        <v>57</v>
      </c>
      <c r="C87" s="664">
        <f>C79</f>
        <v>303</v>
      </c>
      <c r="D87" s="664"/>
      <c r="E87" s="664">
        <f>E79</f>
        <v>20</v>
      </c>
      <c r="F87" s="664"/>
      <c r="G87" s="664">
        <f>G86</f>
        <v>323</v>
      </c>
      <c r="H87" s="664"/>
      <c r="I87" s="664">
        <f>I86</f>
        <v>615</v>
      </c>
      <c r="J87" s="664"/>
      <c r="K87" s="664">
        <f>K86</f>
        <v>40</v>
      </c>
      <c r="L87" s="664"/>
      <c r="M87" s="664">
        <f>M86</f>
        <v>655</v>
      </c>
      <c r="N87" s="664"/>
    </row>
    <row r="88" spans="1:19" ht="33" hidden="1" customHeight="1" x14ac:dyDescent="0.25">
      <c r="A88" s="116" t="s">
        <v>26</v>
      </c>
      <c r="B88" s="44" t="s">
        <v>58</v>
      </c>
      <c r="C88" s="117"/>
      <c r="D88" s="117"/>
      <c r="E88" s="117"/>
      <c r="F88" s="117"/>
      <c r="G88" s="11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7"/>
    </row>
    <row r="89" spans="1:19" ht="13.5" hidden="1" customHeight="1" x14ac:dyDescent="0.25">
      <c r="A89" s="34" t="s">
        <v>12</v>
      </c>
      <c r="B89" s="665" t="s">
        <v>59</v>
      </c>
      <c r="C89" s="665"/>
      <c r="D89" s="637" t="s">
        <v>60</v>
      </c>
      <c r="E89" s="637"/>
      <c r="F89" s="637"/>
      <c r="G89" s="637" t="s">
        <v>61</v>
      </c>
      <c r="H89" s="637"/>
      <c r="I89" s="637"/>
      <c r="J89" s="637" t="s">
        <v>50</v>
      </c>
      <c r="K89" s="637"/>
      <c r="L89" s="637" t="s">
        <v>62</v>
      </c>
      <c r="M89" s="637"/>
      <c r="N89" s="637"/>
    </row>
    <row r="90" spans="1:19" ht="13.5" hidden="1" customHeight="1" x14ac:dyDescent="0.25">
      <c r="A90" s="190">
        <v>1</v>
      </c>
      <c r="B90" s="665">
        <v>2</v>
      </c>
      <c r="C90" s="665"/>
      <c r="D90" s="637">
        <v>3</v>
      </c>
      <c r="E90" s="637"/>
      <c r="F90" s="637"/>
      <c r="G90" s="637">
        <v>4</v>
      </c>
      <c r="H90" s="637"/>
      <c r="I90" s="637"/>
      <c r="J90" s="637">
        <v>5</v>
      </c>
      <c r="K90" s="637"/>
      <c r="L90" s="637">
        <v>6</v>
      </c>
      <c r="M90" s="637"/>
      <c r="N90" s="637"/>
    </row>
    <row r="91" spans="1:19" ht="23.25" hidden="1" customHeight="1" x14ac:dyDescent="0.25">
      <c r="A91" s="33"/>
      <c r="B91" s="692" t="s">
        <v>83</v>
      </c>
      <c r="C91" s="692"/>
      <c r="D91" s="689" t="s">
        <v>85</v>
      </c>
      <c r="E91" s="690"/>
      <c r="F91" s="690"/>
      <c r="G91" s="690"/>
      <c r="H91" s="690"/>
      <c r="I91" s="690"/>
      <c r="J91" s="690"/>
      <c r="K91" s="690"/>
      <c r="L91" s="690"/>
      <c r="M91" s="690"/>
      <c r="N91" s="691"/>
    </row>
    <row r="92" spans="1:19" ht="13.5" hidden="1" customHeight="1" x14ac:dyDescent="0.25">
      <c r="A92" s="33">
        <v>1</v>
      </c>
      <c r="B92" s="681" t="s">
        <v>28</v>
      </c>
      <c r="C92" s="681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</row>
    <row r="93" spans="1:19" ht="13.5" hidden="1" customHeight="1" x14ac:dyDescent="0.25">
      <c r="A93" s="33"/>
      <c r="B93" s="639" t="s">
        <v>35</v>
      </c>
      <c r="C93" s="640"/>
      <c r="D93" s="641" t="s">
        <v>30</v>
      </c>
      <c r="E93" s="642"/>
      <c r="F93" s="643"/>
      <c r="G93" s="637" t="s">
        <v>100</v>
      </c>
      <c r="H93" s="637"/>
      <c r="I93" s="637"/>
      <c r="J93" s="637">
        <v>1</v>
      </c>
      <c r="K93" s="637"/>
      <c r="L93" s="637">
        <v>1</v>
      </c>
      <c r="M93" s="637"/>
      <c r="N93" s="637"/>
    </row>
    <row r="94" spans="1:19" ht="13.5" hidden="1" customHeight="1" x14ac:dyDescent="0.25">
      <c r="A94" s="33"/>
      <c r="B94" s="631" t="s">
        <v>121</v>
      </c>
      <c r="C94" s="632"/>
      <c r="D94" s="633" t="s">
        <v>30</v>
      </c>
      <c r="E94" s="634"/>
      <c r="F94" s="635"/>
      <c r="G94" s="637" t="s">
        <v>101</v>
      </c>
      <c r="H94" s="637"/>
      <c r="I94" s="637"/>
      <c r="J94" s="637">
        <v>17.5</v>
      </c>
      <c r="K94" s="637"/>
      <c r="L94" s="637">
        <v>17.5</v>
      </c>
      <c r="M94" s="637"/>
      <c r="N94" s="637"/>
    </row>
    <row r="95" spans="1:19" ht="13.5" hidden="1" customHeight="1" thickBot="1" x14ac:dyDescent="0.3">
      <c r="A95" s="85"/>
      <c r="B95" s="649" t="s">
        <v>103</v>
      </c>
      <c r="C95" s="650"/>
      <c r="D95" s="651" t="s">
        <v>36</v>
      </c>
      <c r="E95" s="652"/>
      <c r="F95" s="653"/>
      <c r="G95" s="654" t="s">
        <v>102</v>
      </c>
      <c r="H95" s="655"/>
      <c r="I95" s="656"/>
      <c r="J95" s="657">
        <v>248.9</v>
      </c>
      <c r="K95" s="658"/>
      <c r="L95" s="657">
        <v>540</v>
      </c>
      <c r="M95" s="659"/>
      <c r="N95" s="658"/>
      <c r="O95" s="657">
        <v>252393</v>
      </c>
      <c r="P95" s="658"/>
      <c r="Q95" s="657">
        <v>508000</v>
      </c>
      <c r="R95" s="659"/>
      <c r="S95" s="658"/>
    </row>
    <row r="96" spans="1:19" ht="13.5" hidden="1" customHeight="1" x14ac:dyDescent="0.25">
      <c r="A96" s="87"/>
      <c r="B96" s="644" t="s">
        <v>93</v>
      </c>
      <c r="C96" s="645"/>
      <c r="D96" s="646" t="s">
        <v>94</v>
      </c>
      <c r="E96" s="647"/>
      <c r="F96" s="648"/>
      <c r="G96" s="660">
        <v>908.6</v>
      </c>
      <c r="H96" s="661"/>
      <c r="I96" s="662"/>
      <c r="J96" s="660"/>
      <c r="K96" s="662"/>
      <c r="L96" s="660"/>
      <c r="M96" s="661"/>
      <c r="N96" s="663"/>
      <c r="O96" s="660"/>
      <c r="P96" s="662"/>
      <c r="Q96" s="660"/>
      <c r="R96" s="661"/>
      <c r="S96" s="663"/>
    </row>
    <row r="97" spans="1:19" ht="39" hidden="1" customHeight="1" x14ac:dyDescent="0.25">
      <c r="A97" s="88"/>
      <c r="B97" s="631" t="s">
        <v>95</v>
      </c>
      <c r="C97" s="632"/>
      <c r="D97" s="633"/>
      <c r="E97" s="634"/>
      <c r="F97" s="635"/>
      <c r="G97" s="682"/>
      <c r="H97" s="693"/>
      <c r="I97" s="683"/>
      <c r="J97" s="694">
        <f>J98+J99+J100</f>
        <v>39.700000000000003</v>
      </c>
      <c r="K97" s="695"/>
      <c r="L97" s="694">
        <f>L98+L99+L100</f>
        <v>58.7</v>
      </c>
      <c r="M97" s="696"/>
      <c r="N97" s="697"/>
      <c r="O97" s="694" t="e">
        <f>O98+O99+O100+#REF!</f>
        <v>#REF!</v>
      </c>
      <c r="P97" s="695"/>
      <c r="Q97" s="694" t="e">
        <f>Q98+Q99+Q100+#REF!</f>
        <v>#REF!</v>
      </c>
      <c r="R97" s="696"/>
      <c r="S97" s="697"/>
    </row>
    <row r="98" spans="1:19" ht="15" hidden="1" customHeight="1" x14ac:dyDescent="0.25">
      <c r="A98" s="88"/>
      <c r="B98" s="636" t="s">
        <v>90</v>
      </c>
      <c r="C98" s="636"/>
      <c r="D98" s="637" t="s">
        <v>96</v>
      </c>
      <c r="E98" s="637"/>
      <c r="F98" s="637"/>
      <c r="G98" s="637" t="s">
        <v>99</v>
      </c>
      <c r="H98" s="637"/>
      <c r="I98" s="637"/>
      <c r="J98" s="637">
        <f>22+1.5</f>
        <v>23.5</v>
      </c>
      <c r="K98" s="637"/>
      <c r="L98" s="637">
        <v>33.5</v>
      </c>
      <c r="M98" s="637"/>
      <c r="N98" s="638"/>
      <c r="O98" s="637">
        <f>(28733+1000)-6891.42</f>
        <v>22841.58</v>
      </c>
      <c r="P98" s="637"/>
      <c r="Q98" s="637">
        <f>(45000+2000)-6891.42</f>
        <v>40108.58</v>
      </c>
      <c r="R98" s="637"/>
      <c r="S98" s="638"/>
    </row>
    <row r="99" spans="1:19" ht="15" hidden="1" customHeight="1" x14ac:dyDescent="0.25">
      <c r="A99" s="88"/>
      <c r="B99" s="636" t="s">
        <v>91</v>
      </c>
      <c r="C99" s="636"/>
      <c r="D99" s="637" t="s">
        <v>97</v>
      </c>
      <c r="E99" s="637"/>
      <c r="F99" s="637"/>
      <c r="G99" s="637" t="s">
        <v>99</v>
      </c>
      <c r="H99" s="637"/>
      <c r="I99" s="637"/>
      <c r="J99" s="637">
        <v>1.1000000000000001</v>
      </c>
      <c r="K99" s="637"/>
      <c r="L99" s="637">
        <v>2.2000000000000002</v>
      </c>
      <c r="M99" s="637"/>
      <c r="N99" s="638"/>
      <c r="O99" s="637">
        <f>1645-293.62</f>
        <v>1351.38</v>
      </c>
      <c r="P99" s="637"/>
      <c r="Q99" s="637">
        <f>3000-293.62</f>
        <v>2706.38</v>
      </c>
      <c r="R99" s="637"/>
      <c r="S99" s="638"/>
    </row>
    <row r="100" spans="1:19" ht="15" hidden="1" customHeight="1" x14ac:dyDescent="0.25">
      <c r="A100" s="88"/>
      <c r="B100" s="636" t="s">
        <v>92</v>
      </c>
      <c r="C100" s="636"/>
      <c r="D100" s="637" t="s">
        <v>98</v>
      </c>
      <c r="E100" s="637"/>
      <c r="F100" s="637"/>
      <c r="G100" s="637" t="s">
        <v>99</v>
      </c>
      <c r="H100" s="637"/>
      <c r="I100" s="637"/>
      <c r="J100" s="637">
        <f>14.1+1</f>
        <v>15.1</v>
      </c>
      <c r="K100" s="637"/>
      <c r="L100" s="637">
        <v>23</v>
      </c>
      <c r="M100" s="637"/>
      <c r="N100" s="638"/>
      <c r="O100" s="713">
        <f>(14250+2792.5)-1579.09</f>
        <v>15463.41</v>
      </c>
      <c r="P100" s="713"/>
      <c r="Q100" s="637">
        <f>27000+5792.5-1579.09</f>
        <v>31213.41</v>
      </c>
      <c r="R100" s="637"/>
      <c r="S100" s="638"/>
    </row>
    <row r="101" spans="1:19" hidden="1" x14ac:dyDescent="0.25">
      <c r="A101" s="86">
        <v>2</v>
      </c>
      <c r="B101" s="687" t="s">
        <v>29</v>
      </c>
      <c r="C101" s="687"/>
      <c r="D101" s="688"/>
      <c r="E101" s="688"/>
      <c r="F101" s="688"/>
      <c r="G101" s="688"/>
      <c r="H101" s="688"/>
      <c r="I101" s="688"/>
      <c r="J101" s="688"/>
      <c r="K101" s="688"/>
      <c r="L101" s="688"/>
      <c r="M101" s="688"/>
      <c r="N101" s="688"/>
      <c r="O101" s="688"/>
      <c r="P101" s="688"/>
      <c r="Q101" s="688"/>
      <c r="R101" s="688"/>
      <c r="S101" s="688"/>
    </row>
    <row r="102" spans="1:19" hidden="1" x14ac:dyDescent="0.25">
      <c r="A102" s="33"/>
      <c r="B102" s="674" t="s">
        <v>38</v>
      </c>
      <c r="C102" s="674"/>
      <c r="D102" s="637" t="s">
        <v>30</v>
      </c>
      <c r="E102" s="637"/>
      <c r="F102" s="637"/>
      <c r="G102" s="637" t="s">
        <v>31</v>
      </c>
      <c r="H102" s="637"/>
      <c r="I102" s="637"/>
      <c r="J102" s="637">
        <v>110</v>
      </c>
      <c r="K102" s="637"/>
      <c r="L102" s="637">
        <v>220</v>
      </c>
      <c r="M102" s="637"/>
      <c r="N102" s="637"/>
      <c r="O102" s="637">
        <v>330</v>
      </c>
      <c r="P102" s="637"/>
      <c r="Q102" s="637">
        <v>440</v>
      </c>
      <c r="R102" s="637"/>
      <c r="S102" s="637"/>
    </row>
    <row r="103" spans="1:19" hidden="1" x14ac:dyDescent="0.25">
      <c r="A103" s="33">
        <v>3</v>
      </c>
      <c r="B103" s="681" t="s">
        <v>32</v>
      </c>
      <c r="C103" s="681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</row>
    <row r="104" spans="1:19" hidden="1" x14ac:dyDescent="0.25">
      <c r="A104" s="33"/>
      <c r="B104" s="674" t="s">
        <v>42</v>
      </c>
      <c r="C104" s="674"/>
      <c r="D104" s="637" t="s">
        <v>36</v>
      </c>
      <c r="E104" s="637"/>
      <c r="F104" s="637"/>
      <c r="G104" s="637" t="s">
        <v>102</v>
      </c>
      <c r="H104" s="637"/>
      <c r="I104" s="637"/>
      <c r="J104" s="675"/>
      <c r="K104" s="675"/>
      <c r="L104" s="675"/>
      <c r="M104" s="675"/>
      <c r="N104" s="675"/>
      <c r="O104" s="675">
        <f>(311960.23+3900)/6</f>
        <v>52643.371666666666</v>
      </c>
      <c r="P104" s="675"/>
      <c r="Q104" s="675">
        <f>(603800+7800+100000)/12</f>
        <v>59300</v>
      </c>
      <c r="R104" s="675"/>
      <c r="S104" s="675"/>
    </row>
    <row r="105" spans="1:19" hidden="1" x14ac:dyDescent="0.25">
      <c r="A105" s="33">
        <v>4</v>
      </c>
      <c r="B105" s="681" t="s">
        <v>33</v>
      </c>
      <c r="C105" s="681"/>
      <c r="D105" s="637"/>
      <c r="E105" s="637"/>
      <c r="F105" s="637"/>
      <c r="G105" s="637"/>
      <c r="H105" s="637"/>
      <c r="I105" s="637"/>
      <c r="J105" s="682" t="s">
        <v>63</v>
      </c>
      <c r="K105" s="683"/>
      <c r="L105" s="637"/>
      <c r="M105" s="637"/>
      <c r="N105" s="637"/>
    </row>
    <row r="106" spans="1:19" ht="29.25" hidden="1" customHeight="1" x14ac:dyDescent="0.25">
      <c r="A106" s="33"/>
      <c r="B106" s="684" t="s">
        <v>43</v>
      </c>
      <c r="C106" s="685"/>
      <c r="D106" s="637" t="s">
        <v>34</v>
      </c>
      <c r="E106" s="637"/>
      <c r="F106" s="637"/>
      <c r="G106" s="637" t="s">
        <v>84</v>
      </c>
      <c r="H106" s="637"/>
      <c r="I106" s="637"/>
      <c r="J106" s="686"/>
      <c r="K106" s="637"/>
      <c r="L106" s="686">
        <v>1</v>
      </c>
      <c r="M106" s="637"/>
      <c r="N106" s="637"/>
    </row>
    <row r="107" spans="1:19" hidden="1" x14ac:dyDescent="0.25">
      <c r="B107" s="668"/>
      <c r="C107" s="668"/>
      <c r="D107" s="669"/>
      <c r="E107" s="669"/>
      <c r="F107" s="669"/>
      <c r="G107" s="669"/>
      <c r="H107" s="669"/>
      <c r="I107" s="669"/>
      <c r="J107" s="669"/>
      <c r="K107" s="669"/>
      <c r="L107" s="669"/>
      <c r="M107" s="29"/>
      <c r="N107" s="29"/>
      <c r="O107" s="29"/>
    </row>
    <row r="108" spans="1:19" ht="27" hidden="1" customHeight="1" x14ac:dyDescent="0.25">
      <c r="A108" t="s">
        <v>64</v>
      </c>
      <c r="B108" s="30"/>
      <c r="C108" s="27"/>
      <c r="D108" s="28"/>
      <c r="E108" s="28"/>
      <c r="F108" s="27"/>
      <c r="G108" s="28"/>
      <c r="H108" s="28"/>
      <c r="I108" s="27"/>
      <c r="J108" s="28"/>
      <c r="K108" s="28"/>
      <c r="L108" s="27"/>
      <c r="M108" s="28"/>
      <c r="N108" s="28"/>
      <c r="O108" s="27"/>
    </row>
    <row r="109" spans="1:19" hidden="1" x14ac:dyDescent="0.25">
      <c r="A109" s="27" t="s">
        <v>65</v>
      </c>
      <c r="B109" s="27"/>
      <c r="C109" s="31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9" hidden="1" x14ac:dyDescent="0.25">
      <c r="A110" s="2" t="s">
        <v>27</v>
      </c>
      <c r="B110" s="670" t="s">
        <v>66</v>
      </c>
      <c r="C110" s="671" t="s">
        <v>67</v>
      </c>
      <c r="D110" s="671"/>
      <c r="E110" s="671"/>
      <c r="F110" s="672" t="s">
        <v>68</v>
      </c>
      <c r="G110" s="672"/>
      <c r="H110" s="672"/>
      <c r="I110" s="672" t="s">
        <v>69</v>
      </c>
      <c r="J110" s="672"/>
      <c r="K110" s="672"/>
      <c r="L110" s="673" t="s">
        <v>70</v>
      </c>
      <c r="M110" s="673"/>
      <c r="N110" s="673"/>
      <c r="O110" s="27"/>
    </row>
    <row r="111" spans="1:19" ht="30" hidden="1" customHeight="1" x14ac:dyDescent="0.25">
      <c r="A111" s="2"/>
      <c r="B111" s="670"/>
      <c r="C111" s="49" t="s">
        <v>21</v>
      </c>
      <c r="D111" s="49" t="s">
        <v>22</v>
      </c>
      <c r="E111" s="49" t="s">
        <v>23</v>
      </c>
      <c r="F111" s="49" t="s">
        <v>21</v>
      </c>
      <c r="G111" s="49" t="s">
        <v>22</v>
      </c>
      <c r="H111" s="49" t="s">
        <v>23</v>
      </c>
      <c r="I111" s="49" t="s">
        <v>21</v>
      </c>
      <c r="J111" s="49" t="s">
        <v>22</v>
      </c>
      <c r="K111" s="49" t="s">
        <v>23</v>
      </c>
      <c r="L111" s="673"/>
      <c r="M111" s="673"/>
      <c r="N111" s="673"/>
      <c r="O111" s="27"/>
    </row>
    <row r="112" spans="1:19" hidden="1" x14ac:dyDescent="0.25">
      <c r="A112" s="2">
        <v>1</v>
      </c>
      <c r="B112" s="187">
        <v>2</v>
      </c>
      <c r="C112" s="198">
        <v>3</v>
      </c>
      <c r="D112" s="198">
        <v>4</v>
      </c>
      <c r="E112" s="198">
        <v>5</v>
      </c>
      <c r="F112" s="198">
        <v>6</v>
      </c>
      <c r="G112" s="198">
        <v>7</v>
      </c>
      <c r="H112" s="198">
        <v>8</v>
      </c>
      <c r="I112" s="198">
        <v>9</v>
      </c>
      <c r="J112" s="198">
        <v>10</v>
      </c>
      <c r="K112" s="198">
        <v>11</v>
      </c>
      <c r="L112" s="667">
        <v>12</v>
      </c>
      <c r="M112" s="667"/>
      <c r="N112" s="667"/>
      <c r="O112" s="27"/>
    </row>
    <row r="113" spans="1:19" hidden="1" x14ac:dyDescent="0.25">
      <c r="A113" s="156"/>
      <c r="B113" s="33" t="s">
        <v>55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665"/>
      <c r="M113" s="665"/>
      <c r="N113" s="665"/>
      <c r="O113" s="41"/>
      <c r="P113" s="41"/>
    </row>
    <row r="114" spans="1:19" hidden="1" x14ac:dyDescent="0.25">
      <c r="A114" s="156"/>
      <c r="B114" s="33" t="s">
        <v>71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665"/>
      <c r="M114" s="665"/>
      <c r="N114" s="665"/>
      <c r="O114" s="40"/>
      <c r="P114" s="30"/>
    </row>
    <row r="115" spans="1:19" hidden="1" x14ac:dyDescent="0.25">
      <c r="A115" s="34"/>
      <c r="B115" s="33" t="s">
        <v>72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665"/>
      <c r="M115" s="665"/>
      <c r="N115" s="665"/>
      <c r="O115" s="40"/>
      <c r="P115" s="30"/>
    </row>
    <row r="116" spans="1:19" hidden="1" x14ac:dyDescent="0.25">
      <c r="A116" s="52"/>
      <c r="B116" s="33" t="s">
        <v>73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665"/>
      <c r="M116" s="665"/>
      <c r="N116" s="665"/>
      <c r="O116" s="43"/>
      <c r="P116" s="43"/>
      <c r="Q116" s="9"/>
      <c r="R116" s="9"/>
      <c r="S116" s="9"/>
    </row>
    <row r="117" spans="1:19" hidden="1" x14ac:dyDescent="0.25">
      <c r="A117" s="52"/>
      <c r="B117" s="155" t="s">
        <v>74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665"/>
      <c r="M117" s="665"/>
      <c r="N117" s="665"/>
      <c r="O117" s="30"/>
      <c r="P117" s="30"/>
    </row>
    <row r="118" spans="1:19" hidden="1" x14ac:dyDescent="0.25">
      <c r="A118" s="54"/>
      <c r="B118" s="155"/>
      <c r="C118" s="49"/>
      <c r="D118" s="49"/>
      <c r="E118" s="49"/>
      <c r="F118" s="49"/>
      <c r="G118" s="49"/>
      <c r="H118" s="49"/>
      <c r="I118" s="49"/>
      <c r="J118" s="49"/>
      <c r="K118" s="49"/>
      <c r="L118" s="665"/>
      <c r="M118" s="665"/>
      <c r="N118" s="665"/>
      <c r="O118" s="44"/>
      <c r="P118" s="44"/>
    </row>
    <row r="119" spans="1:19" hidden="1" x14ac:dyDescent="0.25">
      <c r="A119" s="54"/>
      <c r="B119" s="10" t="s">
        <v>75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665"/>
      <c r="M119" s="665"/>
      <c r="N119" s="665"/>
      <c r="O119" s="45"/>
      <c r="P119" s="45"/>
    </row>
    <row r="120" spans="1:19" hidden="1" x14ac:dyDescent="0.25">
      <c r="A120" s="52"/>
      <c r="B120" s="55"/>
      <c r="C120" s="49"/>
      <c r="D120" s="49"/>
      <c r="E120" s="49"/>
      <c r="F120" s="49"/>
      <c r="G120" s="49"/>
      <c r="H120" s="49"/>
      <c r="I120" s="49"/>
      <c r="J120" s="49"/>
      <c r="K120" s="49"/>
      <c r="L120" s="665"/>
      <c r="M120" s="665"/>
      <c r="N120" s="665"/>
      <c r="O120" s="44"/>
      <c r="P120" s="44"/>
    </row>
    <row r="121" spans="1:19" hidden="1" x14ac:dyDescent="0.25">
      <c r="A121" s="54"/>
      <c r="B121" s="10" t="s">
        <v>57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665"/>
      <c r="M121" s="665"/>
      <c r="N121" s="665"/>
      <c r="O121" s="44"/>
      <c r="P121" s="44"/>
    </row>
    <row r="122" spans="1:19" hidden="1" x14ac:dyDescent="0.25">
      <c r="A122" s="42"/>
      <c r="B122" s="36"/>
      <c r="C122" s="46"/>
      <c r="D122" s="37"/>
      <c r="E122" s="37"/>
      <c r="F122" s="44"/>
      <c r="G122" s="44"/>
      <c r="H122" s="37"/>
      <c r="I122" s="44"/>
      <c r="J122" s="47"/>
      <c r="K122" s="37"/>
      <c r="L122" s="44"/>
      <c r="M122" s="47"/>
      <c r="N122" s="37"/>
      <c r="O122" s="44"/>
      <c r="P122" s="47"/>
    </row>
    <row r="123" spans="1:19" hidden="1" x14ac:dyDescent="0.25">
      <c r="A123" s="666" t="s">
        <v>80</v>
      </c>
      <c r="B123" s="666"/>
      <c r="C123" s="666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44"/>
      <c r="P123" s="48"/>
    </row>
    <row r="124" spans="1:19" hidden="1" x14ac:dyDescent="0.25">
      <c r="A124" s="679" t="s">
        <v>81</v>
      </c>
      <c r="B124" s="679"/>
      <c r="C124" s="679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  <c r="N124" s="679"/>
      <c r="O124" s="44"/>
      <c r="P124" s="44"/>
    </row>
    <row r="125" spans="1:19" hidden="1" x14ac:dyDescent="0.25">
      <c r="A125" s="680" t="s">
        <v>82</v>
      </c>
      <c r="B125" s="680"/>
      <c r="C125" s="680"/>
      <c r="D125" s="680"/>
      <c r="E125" s="57"/>
      <c r="F125" s="58"/>
      <c r="G125" s="58"/>
      <c r="H125" s="59"/>
      <c r="I125" s="44"/>
      <c r="J125" s="44"/>
      <c r="K125" s="38"/>
      <c r="L125" s="44"/>
      <c r="M125" s="44"/>
      <c r="N125" s="39"/>
      <c r="O125" s="44"/>
      <c r="P125" s="44"/>
    </row>
    <row r="126" spans="1:19" hidden="1" x14ac:dyDescent="0.25">
      <c r="A126" s="56"/>
      <c r="D126" s="30"/>
      <c r="E126" s="30"/>
      <c r="F126" s="56" t="s">
        <v>76</v>
      </c>
      <c r="H126" s="30"/>
      <c r="I126" s="30"/>
      <c r="J126" s="676" t="s">
        <v>77</v>
      </c>
      <c r="K126" s="676"/>
      <c r="L126" s="676"/>
      <c r="M126" s="30"/>
      <c r="N126" s="30"/>
      <c r="O126" s="30"/>
      <c r="P126" s="30"/>
    </row>
    <row r="127" spans="1:19" hidden="1" x14ac:dyDescent="0.25">
      <c r="A127" s="677" t="s">
        <v>78</v>
      </c>
      <c r="B127" s="677"/>
      <c r="C127" s="67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9" hidden="1" x14ac:dyDescent="0.25">
      <c r="A128" s="678" t="s">
        <v>79</v>
      </c>
      <c r="B128" s="678"/>
      <c r="C128" s="678"/>
      <c r="D128" s="678"/>
      <c r="E128" s="60"/>
      <c r="F128" s="58"/>
      <c r="G128" s="58"/>
      <c r="H128" s="60"/>
      <c r="I128" s="40"/>
      <c r="J128" s="40"/>
      <c r="K128" s="40"/>
      <c r="L128" s="40"/>
      <c r="M128" s="40"/>
      <c r="N128" s="30"/>
      <c r="O128" s="30"/>
      <c r="P128" s="30"/>
    </row>
    <row r="129" spans="1:16" hidden="1" x14ac:dyDescent="0.25">
      <c r="A129" s="56"/>
      <c r="B129" s="56"/>
      <c r="D129" s="40"/>
      <c r="E129" s="40"/>
      <c r="F129" s="56" t="s">
        <v>76</v>
      </c>
      <c r="H129" s="40"/>
      <c r="I129" s="30"/>
      <c r="J129" s="676" t="s">
        <v>77</v>
      </c>
      <c r="K129" s="676"/>
      <c r="L129" s="676"/>
      <c r="M129" s="40"/>
      <c r="N129" s="30"/>
      <c r="O129" s="30"/>
      <c r="P129" s="30"/>
    </row>
    <row r="130" spans="1:16" hidden="1" x14ac:dyDescent="0.25"/>
    <row r="131" spans="1:16" hidden="1" x14ac:dyDescent="0.25"/>
    <row r="132" spans="1:16" hidden="1" x14ac:dyDescent="0.25"/>
    <row r="133" spans="1:16" hidden="1" x14ac:dyDescent="0.25"/>
    <row r="134" spans="1:16" hidden="1" x14ac:dyDescent="0.25"/>
    <row r="135" spans="1:16" hidden="1" x14ac:dyDescent="0.25"/>
    <row r="136" spans="1:16" hidden="1" x14ac:dyDescent="0.25"/>
    <row r="137" spans="1:16" hidden="1" x14ac:dyDescent="0.25"/>
    <row r="138" spans="1:16" hidden="1" x14ac:dyDescent="0.25"/>
    <row r="139" spans="1:16" hidden="1" x14ac:dyDescent="0.25"/>
    <row r="140" spans="1:16" hidden="1" x14ac:dyDescent="0.25"/>
    <row r="141" spans="1:16" hidden="1" x14ac:dyDescent="0.25"/>
    <row r="142" spans="1:16" hidden="1" x14ac:dyDescent="0.25"/>
    <row r="143" spans="1:16" hidden="1" x14ac:dyDescent="0.25"/>
    <row r="144" spans="1:16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</sheetData>
  <mergeCells count="219">
    <mergeCell ref="J1:L1"/>
    <mergeCell ref="J2:L2"/>
    <mergeCell ref="J3:L3"/>
    <mergeCell ref="J4:L4"/>
    <mergeCell ref="J5:L5"/>
    <mergeCell ref="J6:L6"/>
    <mergeCell ref="D21:N21"/>
    <mergeCell ref="F23:G23"/>
    <mergeCell ref="L23:M23"/>
    <mergeCell ref="E24:F24"/>
    <mergeCell ref="B34:N34"/>
    <mergeCell ref="B36:N36"/>
    <mergeCell ref="I7:M7"/>
    <mergeCell ref="J8:M8"/>
    <mergeCell ref="J9:L9"/>
    <mergeCell ref="J10:M10"/>
    <mergeCell ref="F13:G13"/>
    <mergeCell ref="E15:H15"/>
    <mergeCell ref="A73:A74"/>
    <mergeCell ref="B73:B74"/>
    <mergeCell ref="C73:H73"/>
    <mergeCell ref="I73:N73"/>
    <mergeCell ref="C74:D74"/>
    <mergeCell ref="E74:F74"/>
    <mergeCell ref="G74:H74"/>
    <mergeCell ref="I74:J74"/>
    <mergeCell ref="K74:L74"/>
    <mergeCell ref="M74:N74"/>
    <mergeCell ref="C76:N76"/>
    <mergeCell ref="A77:B77"/>
    <mergeCell ref="C77:D77"/>
    <mergeCell ref="E77:F77"/>
    <mergeCell ref="G77:H77"/>
    <mergeCell ref="I77:J77"/>
    <mergeCell ref="K77:L77"/>
    <mergeCell ref="M77:N77"/>
    <mergeCell ref="C75:D75"/>
    <mergeCell ref="E75:F75"/>
    <mergeCell ref="G75:H75"/>
    <mergeCell ref="I75:J75"/>
    <mergeCell ref="K75:L75"/>
    <mergeCell ref="M75:N75"/>
    <mergeCell ref="M78:N78"/>
    <mergeCell ref="C79:D79"/>
    <mergeCell ref="E79:F79"/>
    <mergeCell ref="G79:H79"/>
    <mergeCell ref="I79:J79"/>
    <mergeCell ref="K79:L79"/>
    <mergeCell ref="M79:N79"/>
    <mergeCell ref="A78:B78"/>
    <mergeCell ref="C78:D78"/>
    <mergeCell ref="E78:F78"/>
    <mergeCell ref="G78:H78"/>
    <mergeCell ref="I78:J78"/>
    <mergeCell ref="K78:L78"/>
    <mergeCell ref="C84:D84"/>
    <mergeCell ref="E84:F84"/>
    <mergeCell ref="G84:H84"/>
    <mergeCell ref="I84:J84"/>
    <mergeCell ref="K84:L84"/>
    <mergeCell ref="M84:N84"/>
    <mergeCell ref="B82:B83"/>
    <mergeCell ref="C82:H82"/>
    <mergeCell ref="I82:N82"/>
    <mergeCell ref="C83:D83"/>
    <mergeCell ref="E83:F83"/>
    <mergeCell ref="G83:H83"/>
    <mergeCell ref="I83:J83"/>
    <mergeCell ref="K83:L83"/>
    <mergeCell ref="M83:N83"/>
    <mergeCell ref="C87:D87"/>
    <mergeCell ref="E87:F87"/>
    <mergeCell ref="G87:H87"/>
    <mergeCell ref="I87:J87"/>
    <mergeCell ref="K87:L87"/>
    <mergeCell ref="M87:N87"/>
    <mergeCell ref="C85:N85"/>
    <mergeCell ref="C86:D86"/>
    <mergeCell ref="E86:F86"/>
    <mergeCell ref="G86:H86"/>
    <mergeCell ref="I86:J86"/>
    <mergeCell ref="K86:L86"/>
    <mergeCell ref="M86:N86"/>
    <mergeCell ref="B91:C91"/>
    <mergeCell ref="D91:N91"/>
    <mergeCell ref="B92:C92"/>
    <mergeCell ref="D92:F92"/>
    <mergeCell ref="G92:I92"/>
    <mergeCell ref="J92:K92"/>
    <mergeCell ref="L92:N92"/>
    <mergeCell ref="B89:C89"/>
    <mergeCell ref="D89:F89"/>
    <mergeCell ref="G89:I89"/>
    <mergeCell ref="J89:K89"/>
    <mergeCell ref="L89:N89"/>
    <mergeCell ref="B90:C90"/>
    <mergeCell ref="D90:F90"/>
    <mergeCell ref="G90:I90"/>
    <mergeCell ref="J90:K90"/>
    <mergeCell ref="L90:N90"/>
    <mergeCell ref="B93:C93"/>
    <mergeCell ref="D93:F93"/>
    <mergeCell ref="G93:I93"/>
    <mergeCell ref="J93:K93"/>
    <mergeCell ref="L93:N93"/>
    <mergeCell ref="B94:C94"/>
    <mergeCell ref="D94:F94"/>
    <mergeCell ref="G94:I94"/>
    <mergeCell ref="J94:K94"/>
    <mergeCell ref="L94:N94"/>
    <mergeCell ref="Q95:S95"/>
    <mergeCell ref="B96:C96"/>
    <mergeCell ref="D96:F96"/>
    <mergeCell ref="G96:I96"/>
    <mergeCell ref="J96:K96"/>
    <mergeCell ref="L96:N96"/>
    <mergeCell ref="O96:P96"/>
    <mergeCell ref="Q96:S96"/>
    <mergeCell ref="B95:C95"/>
    <mergeCell ref="D95:F95"/>
    <mergeCell ref="G95:I95"/>
    <mergeCell ref="J95:K95"/>
    <mergeCell ref="L95:N95"/>
    <mergeCell ref="O95:P95"/>
    <mergeCell ref="Q97:S97"/>
    <mergeCell ref="B98:C98"/>
    <mergeCell ref="D98:F98"/>
    <mergeCell ref="G98:I98"/>
    <mergeCell ref="J98:K98"/>
    <mergeCell ref="L98:N98"/>
    <mergeCell ref="O98:P98"/>
    <mergeCell ref="Q98:S98"/>
    <mergeCell ref="B97:C97"/>
    <mergeCell ref="D97:F97"/>
    <mergeCell ref="G97:I97"/>
    <mergeCell ref="J97:K97"/>
    <mergeCell ref="L97:N97"/>
    <mergeCell ref="O97:P97"/>
    <mergeCell ref="Q99:S99"/>
    <mergeCell ref="B100:C100"/>
    <mergeCell ref="D100:F100"/>
    <mergeCell ref="G100:I100"/>
    <mergeCell ref="J100:K100"/>
    <mergeCell ref="L100:N100"/>
    <mergeCell ref="O100:P100"/>
    <mergeCell ref="Q100:S100"/>
    <mergeCell ref="B99:C99"/>
    <mergeCell ref="D99:F99"/>
    <mergeCell ref="G99:I99"/>
    <mergeCell ref="J99:K99"/>
    <mergeCell ref="L99:N99"/>
    <mergeCell ref="O99:P99"/>
    <mergeCell ref="Q101:S101"/>
    <mergeCell ref="B102:C102"/>
    <mergeCell ref="D102:F102"/>
    <mergeCell ref="G102:I102"/>
    <mergeCell ref="J102:K102"/>
    <mergeCell ref="L102:N102"/>
    <mergeCell ref="O102:P102"/>
    <mergeCell ref="Q102:S102"/>
    <mergeCell ref="B101:C101"/>
    <mergeCell ref="D101:F101"/>
    <mergeCell ref="G101:I101"/>
    <mergeCell ref="J101:K101"/>
    <mergeCell ref="L101:N101"/>
    <mergeCell ref="O101:P101"/>
    <mergeCell ref="Q103:S103"/>
    <mergeCell ref="B104:C104"/>
    <mergeCell ref="D104:F104"/>
    <mergeCell ref="G104:I104"/>
    <mergeCell ref="J104:K104"/>
    <mergeCell ref="L104:N104"/>
    <mergeCell ref="O104:P104"/>
    <mergeCell ref="Q104:S104"/>
    <mergeCell ref="B103:C103"/>
    <mergeCell ref="D103:F103"/>
    <mergeCell ref="G103:I103"/>
    <mergeCell ref="J103:K103"/>
    <mergeCell ref="L103:N103"/>
    <mergeCell ref="O103:P103"/>
    <mergeCell ref="B110:B111"/>
    <mergeCell ref="C110:E110"/>
    <mergeCell ref="F110:H110"/>
    <mergeCell ref="I110:K110"/>
    <mergeCell ref="L110:N111"/>
    <mergeCell ref="B105:C105"/>
    <mergeCell ref="D105:F105"/>
    <mergeCell ref="G105:I105"/>
    <mergeCell ref="J105:K105"/>
    <mergeCell ref="L105:N105"/>
    <mergeCell ref="B106:C106"/>
    <mergeCell ref="D106:F106"/>
    <mergeCell ref="G106:I106"/>
    <mergeCell ref="J106:K106"/>
    <mergeCell ref="L106:N106"/>
    <mergeCell ref="D40:K40"/>
    <mergeCell ref="D41:K41"/>
    <mergeCell ref="B42:N42"/>
    <mergeCell ref="A125:D125"/>
    <mergeCell ref="J126:L126"/>
    <mergeCell ref="A127:C127"/>
    <mergeCell ref="A128:D128"/>
    <mergeCell ref="J129:L129"/>
    <mergeCell ref="L118:N118"/>
    <mergeCell ref="L119:N119"/>
    <mergeCell ref="L120:N120"/>
    <mergeCell ref="L121:N121"/>
    <mergeCell ref="A123:N123"/>
    <mergeCell ref="A124:N124"/>
    <mergeCell ref="L112:N112"/>
    <mergeCell ref="L113:N113"/>
    <mergeCell ref="L114:N114"/>
    <mergeCell ref="L115:N115"/>
    <mergeCell ref="L116:N116"/>
    <mergeCell ref="L117:N117"/>
    <mergeCell ref="B107:C107"/>
    <mergeCell ref="D107:F107"/>
    <mergeCell ref="G107:I107"/>
    <mergeCell ref="J107:L107"/>
  </mergeCells>
  <pageMargins left="0.11811023622047245" right="0.19685039370078741" top="0.31" bottom="0.15748031496062992" header="0.17" footer="0.18"/>
  <pageSetup paperSize="9" scale="7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"/>
  <sheetViews>
    <sheetView topLeftCell="A5" zoomScale="120" zoomScaleNormal="120" workbookViewId="0">
      <selection activeCell="M60" sqref="M60"/>
    </sheetView>
  </sheetViews>
  <sheetFormatPr defaultRowHeight="15" x14ac:dyDescent="0.25"/>
  <cols>
    <col min="1" max="1" width="4.140625" customWidth="1"/>
    <col min="2" max="2" width="14" customWidth="1"/>
    <col min="3" max="3" width="10.7109375" customWidth="1"/>
    <col min="4" max="4" width="9.7109375" customWidth="1"/>
    <col min="5" max="5" width="12.85546875" customWidth="1"/>
    <col min="9" max="9" width="8" customWidth="1"/>
    <col min="11" max="11" width="9.42578125" customWidth="1"/>
    <col min="12" max="12" width="14.5703125" customWidth="1"/>
    <col min="13" max="13" width="15" customWidth="1"/>
  </cols>
  <sheetData>
    <row r="1" spans="1:13" x14ac:dyDescent="0.25">
      <c r="A1" t="s">
        <v>20</v>
      </c>
      <c r="B1" t="s">
        <v>48</v>
      </c>
    </row>
    <row r="2" spans="1:13" ht="11.25" customHeight="1" x14ac:dyDescent="0.25">
      <c r="A2" s="703" t="s">
        <v>12</v>
      </c>
      <c r="B2" s="704" t="s">
        <v>46</v>
      </c>
      <c r="C2" s="704" t="s">
        <v>128</v>
      </c>
      <c r="D2" s="703" t="s">
        <v>49</v>
      </c>
      <c r="E2" s="703"/>
      <c r="F2" s="703"/>
      <c r="G2" s="703"/>
      <c r="H2" s="1004" t="s">
        <v>21</v>
      </c>
      <c r="I2" s="1005"/>
      <c r="J2" s="758" t="s">
        <v>22</v>
      </c>
      <c r="K2" s="759"/>
      <c r="L2" s="758" t="s">
        <v>23</v>
      </c>
      <c r="M2" s="759"/>
    </row>
    <row r="3" spans="1:13" x14ac:dyDescent="0.25">
      <c r="A3" s="704"/>
      <c r="B3" s="1003"/>
      <c r="C3" s="1003"/>
      <c r="D3" s="703"/>
      <c r="E3" s="703"/>
      <c r="F3" s="703"/>
      <c r="G3" s="703"/>
      <c r="H3" s="1006"/>
      <c r="I3" s="1007"/>
      <c r="J3" s="760"/>
      <c r="K3" s="761"/>
      <c r="L3" s="138"/>
      <c r="M3" s="139"/>
    </row>
    <row r="4" spans="1:13" ht="9" customHeight="1" x14ac:dyDescent="0.25">
      <c r="A4" s="192">
        <v>1</v>
      </c>
      <c r="B4" s="192">
        <v>2</v>
      </c>
      <c r="C4" s="192">
        <v>3</v>
      </c>
      <c r="D4" s="711">
        <v>4</v>
      </c>
      <c r="E4" s="711"/>
      <c r="F4" s="711"/>
      <c r="G4" s="711"/>
      <c r="H4" s="127">
        <v>5</v>
      </c>
      <c r="I4" s="128"/>
      <c r="J4" s="762">
        <v>6</v>
      </c>
      <c r="K4" s="763"/>
      <c r="L4" s="127">
        <v>7</v>
      </c>
      <c r="M4" s="128"/>
    </row>
    <row r="5" spans="1:13" ht="24" customHeight="1" x14ac:dyDescent="0.25">
      <c r="A5" s="193"/>
      <c r="B5" s="193">
        <v>5022</v>
      </c>
      <c r="C5" s="140" t="s">
        <v>142</v>
      </c>
      <c r="D5" s="1015" t="s">
        <v>180</v>
      </c>
      <c r="E5" s="1016"/>
      <c r="F5" s="1016"/>
      <c r="G5" s="1016"/>
      <c r="H5" s="1016"/>
      <c r="I5" s="1016"/>
      <c r="J5" s="1016"/>
      <c r="K5" s="1016"/>
      <c r="L5" s="1016"/>
      <c r="M5" s="1017"/>
    </row>
    <row r="6" spans="1:13" ht="32.25" customHeight="1" x14ac:dyDescent="0.25">
      <c r="A6" s="2"/>
      <c r="B6" s="126"/>
      <c r="C6" s="126"/>
      <c r="D6" s="852" t="s">
        <v>182</v>
      </c>
      <c r="E6" s="1008"/>
      <c r="F6" s="1008"/>
      <c r="G6" s="1008"/>
      <c r="H6" s="1027">
        <v>40.799999999999997</v>
      </c>
      <c r="I6" s="1027"/>
      <c r="J6" s="848"/>
      <c r="K6" s="848"/>
      <c r="L6" s="1027">
        <f>H6</f>
        <v>40.799999999999997</v>
      </c>
      <c r="M6" s="1027"/>
    </row>
    <row r="7" spans="1:13" x14ac:dyDescent="0.25">
      <c r="A7" s="11"/>
      <c r="B7" s="11"/>
      <c r="C7" s="11"/>
      <c r="D7" s="1002" t="s">
        <v>57</v>
      </c>
      <c r="E7" s="1002"/>
      <c r="F7" s="1002"/>
      <c r="G7" s="1002"/>
      <c r="H7" s="862">
        <f>H6</f>
        <v>40.799999999999997</v>
      </c>
      <c r="I7" s="942"/>
      <c r="J7" s="862">
        <f t="shared" ref="J7" si="0">J6</f>
        <v>0</v>
      </c>
      <c r="K7" s="942"/>
      <c r="L7" s="862">
        <f t="shared" ref="L7" si="1">L6</f>
        <v>40.799999999999997</v>
      </c>
      <c r="M7" s="942"/>
    </row>
    <row r="8" spans="1:13" ht="19.5" customHeight="1" x14ac:dyDescent="0.25">
      <c r="A8" t="s">
        <v>25</v>
      </c>
      <c r="B8" t="s">
        <v>129</v>
      </c>
      <c r="K8" s="27"/>
      <c r="L8" s="27"/>
      <c r="M8" s="27"/>
    </row>
    <row r="9" spans="1:13" x14ac:dyDescent="0.25">
      <c r="E9" s="29"/>
      <c r="F9" s="29"/>
      <c r="G9" s="29"/>
      <c r="H9" s="30" t="s">
        <v>53</v>
      </c>
      <c r="I9" s="29"/>
      <c r="K9" s="29"/>
      <c r="L9" s="29"/>
      <c r="M9" s="29"/>
    </row>
    <row r="10" spans="1:13" ht="49.5" customHeight="1" x14ac:dyDescent="0.25">
      <c r="A10" s="667" t="s">
        <v>130</v>
      </c>
      <c r="B10" s="667"/>
      <c r="C10" s="667"/>
      <c r="D10" s="667"/>
      <c r="E10" s="667"/>
      <c r="F10" s="667"/>
      <c r="G10" s="194" t="s">
        <v>46</v>
      </c>
      <c r="H10" s="670" t="s">
        <v>21</v>
      </c>
      <c r="I10" s="670"/>
      <c r="J10" s="24" t="s">
        <v>22</v>
      </c>
      <c r="K10" s="24"/>
      <c r="L10" s="682" t="s">
        <v>23</v>
      </c>
      <c r="M10" s="683"/>
    </row>
    <row r="11" spans="1:13" x14ac:dyDescent="0.25">
      <c r="A11" s="637">
        <v>1</v>
      </c>
      <c r="B11" s="637"/>
      <c r="C11" s="637"/>
      <c r="D11" s="637"/>
      <c r="E11" s="637"/>
      <c r="F11" s="637"/>
      <c r="G11" s="185">
        <v>2</v>
      </c>
      <c r="H11" s="637">
        <v>3</v>
      </c>
      <c r="I11" s="637"/>
      <c r="J11" s="748">
        <v>4</v>
      </c>
      <c r="K11" s="670"/>
      <c r="L11" s="637">
        <v>5</v>
      </c>
      <c r="M11" s="637"/>
    </row>
    <row r="12" spans="1:13" ht="28.5" customHeight="1" x14ac:dyDescent="0.25">
      <c r="A12" s="998" t="s">
        <v>181</v>
      </c>
      <c r="B12" s="999"/>
      <c r="C12" s="999"/>
      <c r="D12" s="999"/>
      <c r="E12" s="999"/>
      <c r="F12" s="1000"/>
      <c r="G12" s="3"/>
      <c r="H12" s="1001">
        <f>H13</f>
        <v>40.799999999999997</v>
      </c>
      <c r="I12" s="637"/>
      <c r="J12" s="1001">
        <f t="shared" ref="J12" si="2">J13</f>
        <v>0</v>
      </c>
      <c r="K12" s="637"/>
      <c r="L12" s="1001">
        <f t="shared" ref="L12" si="3">L13</f>
        <v>40.799999999999997</v>
      </c>
      <c r="M12" s="637"/>
    </row>
    <row r="13" spans="1:13" ht="36.75" hidden="1" customHeight="1" x14ac:dyDescent="0.25">
      <c r="A13" s="1018"/>
      <c r="B13" s="1019"/>
      <c r="C13" s="1019"/>
      <c r="D13" s="1019"/>
      <c r="E13" s="1019"/>
      <c r="F13" s="1020"/>
      <c r="G13" s="2"/>
      <c r="H13" s="1001">
        <f>H7</f>
        <v>40.799999999999997</v>
      </c>
      <c r="I13" s="637"/>
      <c r="J13" s="1001">
        <f t="shared" ref="J13" si="4">J7</f>
        <v>0</v>
      </c>
      <c r="K13" s="637"/>
      <c r="L13" s="1001">
        <f t="shared" ref="L13" si="5">L7</f>
        <v>40.799999999999997</v>
      </c>
      <c r="M13" s="637"/>
    </row>
    <row r="14" spans="1:13" x14ac:dyDescent="0.25">
      <c r="A14" s="893" t="s">
        <v>57</v>
      </c>
      <c r="B14" s="894"/>
      <c r="C14" s="894"/>
      <c r="D14" s="894"/>
      <c r="E14" s="894"/>
      <c r="F14" s="895"/>
      <c r="G14" s="2"/>
      <c r="H14" s="1001">
        <f>H13</f>
        <v>40.799999999999997</v>
      </c>
      <c r="I14" s="637"/>
      <c r="J14" s="1001">
        <f t="shared" ref="J14" si="6">J13</f>
        <v>0</v>
      </c>
      <c r="K14" s="637"/>
      <c r="L14" s="1001">
        <f t="shared" ref="L14" si="7">L13</f>
        <v>40.799999999999997</v>
      </c>
      <c r="M14" s="637"/>
    </row>
    <row r="15" spans="1:13" ht="33" customHeight="1" x14ac:dyDescent="0.25">
      <c r="A15" s="116" t="s">
        <v>26</v>
      </c>
      <c r="B15" s="44" t="s">
        <v>58</v>
      </c>
      <c r="C15" s="133"/>
      <c r="E15" s="117"/>
      <c r="F15" s="117"/>
      <c r="G15" s="117"/>
      <c r="H15" s="117"/>
      <c r="I15" s="117"/>
      <c r="J15" s="29"/>
      <c r="K15" s="29"/>
      <c r="L15" s="29"/>
      <c r="M15" s="29"/>
    </row>
    <row r="16" spans="1:13" ht="13.5" customHeight="1" x14ac:dyDescent="0.25">
      <c r="A16" s="34" t="s">
        <v>12</v>
      </c>
      <c r="B16" s="34" t="s">
        <v>46</v>
      </c>
      <c r="C16" s="665" t="s">
        <v>131</v>
      </c>
      <c r="D16" s="665"/>
      <c r="E16" s="665"/>
      <c r="F16" s="637" t="s">
        <v>60</v>
      </c>
      <c r="G16" s="637"/>
      <c r="H16" s="637"/>
      <c r="I16" s="637" t="s">
        <v>61</v>
      </c>
      <c r="J16" s="637"/>
      <c r="K16" s="637"/>
      <c r="L16" s="637" t="s">
        <v>132</v>
      </c>
      <c r="M16" s="637"/>
    </row>
    <row r="17" spans="1:13" ht="13.5" customHeight="1" x14ac:dyDescent="0.25">
      <c r="A17" s="190">
        <v>1</v>
      </c>
      <c r="B17" s="190">
        <v>2</v>
      </c>
      <c r="C17" s="665">
        <v>4</v>
      </c>
      <c r="D17" s="665"/>
      <c r="E17" s="665"/>
      <c r="F17" s="637">
        <v>5</v>
      </c>
      <c r="G17" s="637"/>
      <c r="H17" s="637"/>
      <c r="I17" s="637">
        <v>6</v>
      </c>
      <c r="J17" s="637"/>
      <c r="K17" s="637"/>
      <c r="L17" s="637">
        <v>6</v>
      </c>
      <c r="M17" s="637"/>
    </row>
    <row r="18" spans="1:13" ht="13.5" customHeight="1" x14ac:dyDescent="0.25">
      <c r="A18" s="190"/>
      <c r="B18" s="190"/>
      <c r="C18" s="893" t="s">
        <v>51</v>
      </c>
      <c r="D18" s="894"/>
      <c r="E18" s="895"/>
      <c r="F18" s="682"/>
      <c r="G18" s="693"/>
      <c r="H18" s="683"/>
      <c r="I18" s="682"/>
      <c r="J18" s="693"/>
      <c r="K18" s="683"/>
      <c r="L18" s="682"/>
      <c r="M18" s="683"/>
    </row>
    <row r="19" spans="1:13" ht="23.25" customHeight="1" x14ac:dyDescent="0.25">
      <c r="A19" s="33"/>
      <c r="B19" s="33"/>
      <c r="C19" s="1029" t="s">
        <v>83</v>
      </c>
      <c r="D19" s="1029"/>
      <c r="E19" s="1029"/>
      <c r="F19" s="692" t="s">
        <v>183</v>
      </c>
      <c r="G19" s="692"/>
      <c r="H19" s="692"/>
      <c r="I19" s="692"/>
      <c r="J19" s="692"/>
      <c r="K19" s="692"/>
      <c r="L19" s="692"/>
      <c r="M19" s="692"/>
    </row>
    <row r="20" spans="1:13" ht="13.5" customHeight="1" x14ac:dyDescent="0.25">
      <c r="A20" s="33">
        <v>1</v>
      </c>
      <c r="B20" s="33"/>
      <c r="C20" s="1028" t="s">
        <v>28</v>
      </c>
      <c r="D20" s="1028"/>
      <c r="E20" s="1028"/>
      <c r="F20" s="637"/>
      <c r="G20" s="637"/>
      <c r="H20" s="637"/>
      <c r="I20" s="637"/>
      <c r="J20" s="637"/>
      <c r="K20" s="637"/>
      <c r="L20" s="637"/>
      <c r="M20" s="637"/>
    </row>
    <row r="21" spans="1:13" ht="24.75" customHeight="1" x14ac:dyDescent="0.25">
      <c r="A21" s="197"/>
      <c r="B21" s="122"/>
      <c r="C21" s="887" t="s">
        <v>184</v>
      </c>
      <c r="D21" s="888"/>
      <c r="E21" s="889"/>
      <c r="F21" s="918" t="s">
        <v>36</v>
      </c>
      <c r="G21" s="918"/>
      <c r="H21" s="918"/>
      <c r="I21" s="986" t="s">
        <v>102</v>
      </c>
      <c r="J21" s="986"/>
      <c r="K21" s="986"/>
      <c r="L21" s="986">
        <v>40.799999999999997</v>
      </c>
      <c r="M21" s="986"/>
    </row>
    <row r="22" spans="1:13" ht="15" customHeight="1" x14ac:dyDescent="0.25">
      <c r="A22" s="86">
        <v>2</v>
      </c>
      <c r="B22" s="86"/>
      <c r="C22" s="1028" t="s">
        <v>29</v>
      </c>
      <c r="D22" s="1028"/>
      <c r="E22" s="1028"/>
      <c r="F22" s="831"/>
      <c r="G22" s="992"/>
      <c r="H22" s="832"/>
      <c r="I22" s="956"/>
      <c r="J22" s="985"/>
      <c r="K22" s="957"/>
      <c r="L22" s="956"/>
      <c r="M22" s="957"/>
    </row>
    <row r="23" spans="1:13" ht="33.75" customHeight="1" x14ac:dyDescent="0.25">
      <c r="A23" s="165"/>
      <c r="B23" s="33"/>
      <c r="C23" s="924" t="s">
        <v>185</v>
      </c>
      <c r="D23" s="739"/>
      <c r="E23" s="739"/>
      <c r="F23" s="182"/>
      <c r="G23" s="195" t="s">
        <v>30</v>
      </c>
      <c r="H23" s="196"/>
      <c r="I23" s="990" t="s">
        <v>141</v>
      </c>
      <c r="J23" s="1030"/>
      <c r="K23" s="991"/>
      <c r="L23" s="990">
        <v>4</v>
      </c>
      <c r="M23" s="991"/>
    </row>
    <row r="24" spans="1:13" ht="20.25" customHeight="1" x14ac:dyDescent="0.25">
      <c r="A24" s="33">
        <v>3</v>
      </c>
      <c r="B24" s="33"/>
      <c r="C24" s="1028" t="s">
        <v>32</v>
      </c>
      <c r="D24" s="1028"/>
      <c r="E24" s="1028"/>
      <c r="F24" s="986"/>
      <c r="G24" s="986"/>
      <c r="H24" s="986"/>
      <c r="I24" s="986"/>
      <c r="J24" s="986"/>
      <c r="K24" s="986"/>
      <c r="L24" s="986"/>
      <c r="M24" s="986"/>
    </row>
    <row r="25" spans="1:13" ht="30" customHeight="1" x14ac:dyDescent="0.25">
      <c r="A25" s="197"/>
      <c r="B25" s="33"/>
      <c r="C25" s="878" t="s">
        <v>186</v>
      </c>
      <c r="D25" s="879"/>
      <c r="E25" s="879"/>
      <c r="F25" s="637" t="s">
        <v>36</v>
      </c>
      <c r="G25" s="637"/>
      <c r="H25" s="637"/>
      <c r="I25" s="637" t="s">
        <v>102</v>
      </c>
      <c r="J25" s="637"/>
      <c r="K25" s="637"/>
      <c r="L25" s="675">
        <v>0.85</v>
      </c>
      <c r="M25" s="675"/>
    </row>
    <row r="26" spans="1:13" ht="15" customHeight="1" x14ac:dyDescent="0.25">
      <c r="A26" s="180">
        <v>4</v>
      </c>
      <c r="B26" s="33"/>
      <c r="C26" s="1024" t="s">
        <v>168</v>
      </c>
      <c r="D26" s="1025"/>
      <c r="E26" s="1026"/>
      <c r="F26" s="682"/>
      <c r="G26" s="693"/>
      <c r="H26" s="683"/>
      <c r="I26" s="637"/>
      <c r="J26" s="637"/>
      <c r="K26" s="637"/>
      <c r="L26" s="675"/>
      <c r="M26" s="675"/>
    </row>
    <row r="27" spans="1:13" ht="56.25" customHeight="1" x14ac:dyDescent="0.25">
      <c r="A27" s="197"/>
      <c r="B27" s="33"/>
      <c r="C27" s="890" t="s">
        <v>105</v>
      </c>
      <c r="D27" s="891"/>
      <c r="E27" s="891"/>
      <c r="F27" s="986" t="s">
        <v>34</v>
      </c>
      <c r="G27" s="986"/>
      <c r="H27" s="986"/>
      <c r="I27" s="986" t="s">
        <v>84</v>
      </c>
      <c r="J27" s="986"/>
      <c r="K27" s="986"/>
      <c r="L27" s="1009">
        <v>0</v>
      </c>
      <c r="M27" s="1009"/>
    </row>
    <row r="28" spans="1:13" ht="24" customHeight="1" x14ac:dyDescent="0.25">
      <c r="A28" t="s">
        <v>64</v>
      </c>
      <c r="D28" s="30"/>
      <c r="E28" s="27"/>
      <c r="F28" s="28"/>
      <c r="G28" s="28"/>
      <c r="H28" s="27"/>
      <c r="I28" s="28"/>
      <c r="J28" s="28"/>
      <c r="K28" s="27"/>
      <c r="L28" s="28"/>
      <c r="M28" s="28"/>
    </row>
    <row r="29" spans="1:13" ht="11.25" customHeight="1" x14ac:dyDescent="0.25">
      <c r="B29" s="27"/>
      <c r="C29" s="27"/>
      <c r="D29" s="27"/>
      <c r="E29" s="31"/>
      <c r="F29" s="27"/>
      <c r="G29" s="27"/>
      <c r="H29" s="27"/>
      <c r="I29" s="27"/>
      <c r="J29" s="27"/>
      <c r="K29" s="27"/>
      <c r="L29" s="27"/>
      <c r="M29" s="27" t="s">
        <v>65</v>
      </c>
    </row>
    <row r="30" spans="1:13" ht="33.75" customHeight="1" x14ac:dyDescent="0.25">
      <c r="A30" s="977" t="s">
        <v>27</v>
      </c>
      <c r="B30" s="667" t="s">
        <v>66</v>
      </c>
      <c r="C30" s="977" t="s">
        <v>46</v>
      </c>
      <c r="D30" s="747" t="s">
        <v>133</v>
      </c>
      <c r="E30" s="979"/>
      <c r="F30" s="748"/>
      <c r="G30" s="134" t="s">
        <v>134</v>
      </c>
      <c r="H30" s="135"/>
      <c r="I30" s="136"/>
      <c r="J30" s="980" t="s">
        <v>135</v>
      </c>
      <c r="K30" s="981"/>
      <c r="L30" s="982"/>
      <c r="M30" s="1022" t="s">
        <v>70</v>
      </c>
    </row>
    <row r="31" spans="1:13" ht="30" customHeight="1" x14ac:dyDescent="0.25">
      <c r="A31" s="978"/>
      <c r="B31" s="667"/>
      <c r="C31" s="978"/>
      <c r="D31" s="49" t="s">
        <v>21</v>
      </c>
      <c r="E31" s="49" t="s">
        <v>22</v>
      </c>
      <c r="F31" s="49" t="s">
        <v>23</v>
      </c>
      <c r="G31" s="49" t="s">
        <v>21</v>
      </c>
      <c r="H31" s="49" t="s">
        <v>22</v>
      </c>
      <c r="I31" s="49" t="s">
        <v>23</v>
      </c>
      <c r="J31" s="49" t="s">
        <v>21</v>
      </c>
      <c r="K31" s="49" t="s">
        <v>22</v>
      </c>
      <c r="L31" s="49" t="s">
        <v>23</v>
      </c>
      <c r="M31" s="1022"/>
    </row>
    <row r="32" spans="1:13" x14ac:dyDescent="0.25">
      <c r="A32" s="2">
        <v>1</v>
      </c>
      <c r="B32" s="187">
        <v>2</v>
      </c>
      <c r="C32" s="2">
        <v>3</v>
      </c>
      <c r="D32" s="2">
        <v>4</v>
      </c>
      <c r="E32" s="198">
        <v>5</v>
      </c>
      <c r="F32" s="198">
        <v>6</v>
      </c>
      <c r="G32" s="198">
        <v>7</v>
      </c>
      <c r="H32" s="198">
        <v>8</v>
      </c>
      <c r="I32" s="198">
        <v>9</v>
      </c>
      <c r="J32" s="198">
        <v>10</v>
      </c>
      <c r="K32" s="198">
        <v>11</v>
      </c>
      <c r="L32" s="198">
        <v>12</v>
      </c>
      <c r="M32" s="198">
        <v>13</v>
      </c>
    </row>
    <row r="33" spans="1:13" x14ac:dyDescent="0.25">
      <c r="A33" s="156"/>
      <c r="B33" s="33" t="s">
        <v>55</v>
      </c>
      <c r="C33" s="156"/>
      <c r="D33" s="2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25">
      <c r="A34" s="156"/>
      <c r="B34" s="33" t="s">
        <v>71</v>
      </c>
      <c r="C34" s="156"/>
      <c r="D34" s="2"/>
      <c r="E34" s="49"/>
      <c r="F34" s="49"/>
      <c r="G34" s="49"/>
      <c r="H34" s="49"/>
      <c r="I34" s="49"/>
      <c r="J34" s="49"/>
      <c r="K34" s="49"/>
      <c r="L34" s="49"/>
      <c r="M34" s="49"/>
    </row>
    <row r="35" spans="1:13" x14ac:dyDescent="0.25">
      <c r="A35" s="34"/>
      <c r="B35" s="33" t="s">
        <v>72</v>
      </c>
      <c r="C35" s="34"/>
      <c r="D35" s="2"/>
      <c r="E35" s="49"/>
      <c r="F35" s="49"/>
      <c r="G35" s="49"/>
      <c r="H35" s="49"/>
      <c r="I35" s="49"/>
      <c r="J35" s="49"/>
      <c r="K35" s="49"/>
      <c r="L35" s="49"/>
      <c r="M35" s="49"/>
    </row>
    <row r="36" spans="1:13" x14ac:dyDescent="0.25">
      <c r="A36" s="52"/>
      <c r="B36" s="33" t="s">
        <v>73</v>
      </c>
      <c r="C36" s="52"/>
      <c r="D36" s="2"/>
      <c r="E36" s="49"/>
      <c r="F36" s="49"/>
      <c r="G36" s="49"/>
      <c r="H36" s="49"/>
      <c r="I36" s="49"/>
      <c r="J36" s="49"/>
      <c r="K36" s="49"/>
      <c r="L36" s="49"/>
      <c r="M36" s="49"/>
    </row>
    <row r="37" spans="1:13" x14ac:dyDescent="0.25">
      <c r="A37" s="52"/>
      <c r="B37" s="155" t="s">
        <v>74</v>
      </c>
      <c r="C37" s="52"/>
      <c r="D37" s="2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25">
      <c r="A38" s="54"/>
      <c r="B38" s="155"/>
      <c r="C38" s="54"/>
      <c r="D38" s="2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30" x14ac:dyDescent="0.25">
      <c r="A39" s="54"/>
      <c r="B39" s="10" t="s">
        <v>75</v>
      </c>
      <c r="C39" s="54"/>
      <c r="D39" s="2"/>
      <c r="E39" s="49"/>
      <c r="F39" s="49"/>
      <c r="G39" s="49"/>
      <c r="H39" s="49"/>
      <c r="I39" s="49"/>
      <c r="J39" s="49"/>
      <c r="K39" s="49"/>
      <c r="L39" s="49"/>
      <c r="M39" s="49"/>
    </row>
    <row r="40" spans="1:13" x14ac:dyDescent="0.25">
      <c r="A40" s="52"/>
      <c r="B40" s="55"/>
      <c r="C40" s="52"/>
      <c r="D40" s="2"/>
      <c r="E40" s="49"/>
      <c r="F40" s="49"/>
      <c r="G40" s="49"/>
      <c r="H40" s="49"/>
      <c r="I40" s="49"/>
      <c r="J40" s="49"/>
      <c r="K40" s="49"/>
      <c r="L40" s="49"/>
      <c r="M40" s="49"/>
    </row>
    <row r="41" spans="1:13" x14ac:dyDescent="0.25">
      <c r="A41" s="54"/>
      <c r="B41" s="10" t="s">
        <v>57</v>
      </c>
      <c r="C41" s="54"/>
      <c r="D41" s="2"/>
      <c r="E41" s="49"/>
      <c r="F41" s="49"/>
      <c r="G41" s="49"/>
      <c r="H41" s="49"/>
      <c r="I41" s="49"/>
      <c r="J41" s="49"/>
      <c r="K41" s="49"/>
      <c r="L41" s="49"/>
      <c r="M41" s="49"/>
    </row>
    <row r="42" spans="1:13" x14ac:dyDescent="0.25">
      <c r="A42" s="42"/>
      <c r="B42" s="42"/>
      <c r="C42" s="42"/>
      <c r="D42" s="36"/>
      <c r="E42" s="46"/>
      <c r="F42" s="37"/>
      <c r="G42" s="37"/>
      <c r="H42" s="44"/>
      <c r="I42" s="44"/>
      <c r="J42" s="37"/>
      <c r="K42" s="44"/>
      <c r="L42" s="47"/>
      <c r="M42" s="37"/>
    </row>
    <row r="43" spans="1:13" ht="23.25" customHeight="1" x14ac:dyDescent="0.25">
      <c r="A43" s="976" t="s">
        <v>136</v>
      </c>
      <c r="B43" s="976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</row>
    <row r="44" spans="1:13" ht="22.5" customHeight="1" x14ac:dyDescent="0.25">
      <c r="A44" s="975" t="s">
        <v>137</v>
      </c>
      <c r="B44" s="975"/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</row>
    <row r="45" spans="1:13" ht="14.25" customHeight="1" x14ac:dyDescent="0.25">
      <c r="A45" s="975" t="s">
        <v>138</v>
      </c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</row>
    <row r="46" spans="1:13" ht="24" customHeight="1" x14ac:dyDescent="0.25">
      <c r="A46" s="680" t="s">
        <v>82</v>
      </c>
      <c r="B46" s="680"/>
      <c r="C46" s="680"/>
      <c r="D46" s="680"/>
      <c r="E46" s="680"/>
      <c r="F46" s="680"/>
      <c r="G46" s="57"/>
      <c r="H46" s="58"/>
      <c r="I46" s="58"/>
      <c r="J46" s="59"/>
      <c r="K46" s="44"/>
      <c r="L46" s="205" t="s">
        <v>219</v>
      </c>
      <c r="M46" s="38"/>
    </row>
    <row r="47" spans="1:13" ht="11.25" customHeight="1" x14ac:dyDescent="0.25">
      <c r="A47" s="56"/>
      <c r="B47" s="56"/>
      <c r="C47" s="56"/>
      <c r="F47" s="30"/>
      <c r="G47" s="30"/>
      <c r="H47" s="56" t="s">
        <v>76</v>
      </c>
      <c r="J47" s="30"/>
      <c r="K47" s="30"/>
      <c r="L47" s="204" t="s">
        <v>77</v>
      </c>
      <c r="M47" s="204"/>
    </row>
    <row r="48" spans="1:13" x14ac:dyDescent="0.25">
      <c r="A48" s="677" t="s">
        <v>78</v>
      </c>
      <c r="B48" s="677"/>
      <c r="C48" s="677"/>
      <c r="D48" s="677"/>
      <c r="E48" s="677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A49" s="678" t="s">
        <v>79</v>
      </c>
      <c r="B49" s="678"/>
      <c r="C49" s="678"/>
      <c r="D49" s="678"/>
      <c r="E49" s="678"/>
      <c r="F49" s="678"/>
      <c r="G49" s="60"/>
      <c r="H49" s="58"/>
      <c r="I49" s="58"/>
      <c r="J49" s="60"/>
      <c r="K49" s="40"/>
      <c r="L49" s="60"/>
      <c r="M49" s="40"/>
    </row>
    <row r="50" spans="1:13" x14ac:dyDescent="0.25">
      <c r="A50" s="56"/>
      <c r="B50" s="56"/>
      <c r="C50" s="56"/>
      <c r="D50" s="56"/>
      <c r="F50" s="40"/>
      <c r="G50" s="40"/>
      <c r="H50" s="56" t="s">
        <v>76</v>
      </c>
      <c r="J50" s="40"/>
      <c r="K50" s="30"/>
      <c r="L50" s="204" t="s">
        <v>77</v>
      </c>
      <c r="M50" s="204"/>
    </row>
  </sheetData>
  <mergeCells count="94">
    <mergeCell ref="A2:A3"/>
    <mergeCell ref="B2:B3"/>
    <mergeCell ref="C2:C3"/>
    <mergeCell ref="D2:G3"/>
    <mergeCell ref="H2:I3"/>
    <mergeCell ref="L2:M2"/>
    <mergeCell ref="D4:G4"/>
    <mergeCell ref="J4:K4"/>
    <mergeCell ref="D5:M5"/>
    <mergeCell ref="D6:G6"/>
    <mergeCell ref="H6:I6"/>
    <mergeCell ref="J6:K6"/>
    <mergeCell ref="L6:M6"/>
    <mergeCell ref="J2:K3"/>
    <mergeCell ref="D7:G7"/>
    <mergeCell ref="H7:I7"/>
    <mergeCell ref="J7:K7"/>
    <mergeCell ref="L7:M7"/>
    <mergeCell ref="A10:F10"/>
    <mergeCell ref="H10:I10"/>
    <mergeCell ref="L10:M10"/>
    <mergeCell ref="A11:F11"/>
    <mergeCell ref="H11:I11"/>
    <mergeCell ref="J11:K11"/>
    <mergeCell ref="L11:M11"/>
    <mergeCell ref="A12:F12"/>
    <mergeCell ref="H12:I12"/>
    <mergeCell ref="J12:K12"/>
    <mergeCell ref="L12:M12"/>
    <mergeCell ref="A13:F13"/>
    <mergeCell ref="H13:I13"/>
    <mergeCell ref="J13:K13"/>
    <mergeCell ref="L13:M13"/>
    <mergeCell ref="A14:F14"/>
    <mergeCell ref="H14:I14"/>
    <mergeCell ref="J14:K14"/>
    <mergeCell ref="L14:M14"/>
    <mergeCell ref="C16:E16"/>
    <mergeCell ref="F16:H16"/>
    <mergeCell ref="I16:K16"/>
    <mergeCell ref="L16:M16"/>
    <mergeCell ref="C17:E17"/>
    <mergeCell ref="F17:H17"/>
    <mergeCell ref="I17:K17"/>
    <mergeCell ref="L17:M17"/>
    <mergeCell ref="C18:E18"/>
    <mergeCell ref="F18:H18"/>
    <mergeCell ref="I18:K18"/>
    <mergeCell ref="L18:M18"/>
    <mergeCell ref="C19:E19"/>
    <mergeCell ref="F19:M19"/>
    <mergeCell ref="C20:E20"/>
    <mergeCell ref="F20:H20"/>
    <mergeCell ref="I20:K20"/>
    <mergeCell ref="L20:M20"/>
    <mergeCell ref="C21:E21"/>
    <mergeCell ref="F21:H21"/>
    <mergeCell ref="I21:K21"/>
    <mergeCell ref="L21:M21"/>
    <mergeCell ref="C22:E22"/>
    <mergeCell ref="F22:H22"/>
    <mergeCell ref="I22:K22"/>
    <mergeCell ref="L22:M22"/>
    <mergeCell ref="C23:E23"/>
    <mergeCell ref="I23:K23"/>
    <mergeCell ref="L23:M23"/>
    <mergeCell ref="C24:E24"/>
    <mergeCell ref="F24:H24"/>
    <mergeCell ref="I24:K24"/>
    <mergeCell ref="L24:M24"/>
    <mergeCell ref="C25:E25"/>
    <mergeCell ref="F25:H25"/>
    <mergeCell ref="I25:K25"/>
    <mergeCell ref="L25:M25"/>
    <mergeCell ref="M30:M31"/>
    <mergeCell ref="C26:E26"/>
    <mergeCell ref="F26:H26"/>
    <mergeCell ref="I26:K26"/>
    <mergeCell ref="L26:M26"/>
    <mergeCell ref="C27:E27"/>
    <mergeCell ref="F27:H27"/>
    <mergeCell ref="I27:K27"/>
    <mergeCell ref="L27:M27"/>
    <mergeCell ref="A30:A31"/>
    <mergeCell ref="B30:B31"/>
    <mergeCell ref="C30:C31"/>
    <mergeCell ref="D30:F30"/>
    <mergeCell ref="J30:L30"/>
    <mergeCell ref="A49:F49"/>
    <mergeCell ref="A43:M43"/>
    <mergeCell ref="A44:M44"/>
    <mergeCell ref="A45:M45"/>
    <mergeCell ref="A46:F46"/>
    <mergeCell ref="A48:E48"/>
  </mergeCells>
  <pageMargins left="0.11811023622047245" right="0.19685039370078741" top="0.31" bottom="0.15748031496062992" header="0.17" footer="0.18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2"/>
  <sheetViews>
    <sheetView view="pageBreakPreview" zoomScale="106" zoomScaleNormal="130" zoomScaleSheetLayoutView="106" workbookViewId="0">
      <selection activeCell="K42" sqref="A1:K42"/>
    </sheetView>
  </sheetViews>
  <sheetFormatPr defaultRowHeight="15" x14ac:dyDescent="0.25"/>
  <cols>
    <col min="1" max="1" width="4.42578125" customWidth="1"/>
    <col min="2" max="2" width="2.5703125" hidden="1" customWidth="1"/>
    <col min="3" max="3" width="10.7109375" customWidth="1"/>
    <col min="4" max="4" width="9.7109375" customWidth="1"/>
    <col min="5" max="5" width="44" customWidth="1"/>
    <col min="6" max="6" width="15.7109375" customWidth="1"/>
    <col min="7" max="7" width="9.140625" customWidth="1"/>
    <col min="8" max="8" width="8" customWidth="1"/>
    <col min="9" max="9" width="10.140625" customWidth="1"/>
    <col min="10" max="10" width="13.85546875" customWidth="1"/>
    <col min="11" max="11" width="14.140625" customWidth="1"/>
    <col min="13" max="13" width="12" customWidth="1"/>
    <col min="14" max="14" width="6.28515625" customWidth="1"/>
  </cols>
  <sheetData>
    <row r="1" spans="1:19" x14ac:dyDescent="0.25">
      <c r="A1" t="s">
        <v>25</v>
      </c>
      <c r="C1" t="s">
        <v>324</v>
      </c>
    </row>
    <row r="2" spans="1:19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  <c r="L2" s="129"/>
      <c r="M2" s="129"/>
      <c r="N2" s="129"/>
    </row>
    <row r="3" spans="1:19" ht="12" customHeight="1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  <c r="L3" s="129"/>
      <c r="M3" s="129"/>
      <c r="N3" s="129"/>
    </row>
    <row r="4" spans="1:19" ht="9" customHeight="1" x14ac:dyDescent="0.25">
      <c r="A4" s="119">
        <v>1</v>
      </c>
      <c r="B4" s="762">
        <v>2</v>
      </c>
      <c r="C4" s="770"/>
      <c r="D4" s="770"/>
      <c r="E4" s="770"/>
      <c r="F4" s="763"/>
      <c r="G4" s="379">
        <v>3</v>
      </c>
      <c r="H4" s="390">
        <v>4</v>
      </c>
      <c r="I4" s="390">
        <v>5</v>
      </c>
      <c r="J4" s="762">
        <v>6</v>
      </c>
      <c r="K4" s="763"/>
      <c r="L4" s="130"/>
      <c r="M4" s="130"/>
      <c r="N4" s="130"/>
    </row>
    <row r="5" spans="1:19" ht="31.5" customHeight="1" x14ac:dyDescent="0.25">
      <c r="A5" s="2">
        <v>1</v>
      </c>
      <c r="B5" s="771" t="s">
        <v>228</v>
      </c>
      <c r="C5" s="772"/>
      <c r="D5" s="772"/>
      <c r="E5" s="772"/>
      <c r="F5" s="773"/>
      <c r="G5" s="404">
        <f>'130115Ира2013 '!L21</f>
        <v>2789600</v>
      </c>
      <c r="H5" s="388">
        <f>'130115Ира2013 '!E22</f>
        <v>14280</v>
      </c>
      <c r="I5" s="388"/>
      <c r="J5" s="755">
        <f>G5+H5</f>
        <v>2803880</v>
      </c>
      <c r="K5" s="756"/>
      <c r="L5" s="131"/>
      <c r="M5" s="131"/>
      <c r="N5" s="131"/>
    </row>
    <row r="6" spans="1:19" x14ac:dyDescent="0.25">
      <c r="A6" s="11"/>
      <c r="B6" s="774" t="s">
        <v>57</v>
      </c>
      <c r="C6" s="775"/>
      <c r="D6" s="775"/>
      <c r="E6" s="775"/>
      <c r="F6" s="776"/>
      <c r="G6" s="404">
        <f>G5</f>
        <v>2789600</v>
      </c>
      <c r="H6" s="388">
        <f>H5</f>
        <v>14280</v>
      </c>
      <c r="I6" s="388"/>
      <c r="J6" s="755">
        <f>J5</f>
        <v>2803880</v>
      </c>
      <c r="K6" s="756"/>
      <c r="L6" s="131"/>
      <c r="M6" s="131"/>
      <c r="N6" s="131"/>
    </row>
    <row r="7" spans="1:19" ht="19.5" customHeight="1" x14ac:dyDescent="0.25">
      <c r="A7" t="s">
        <v>26</v>
      </c>
      <c r="C7" s="81" t="s">
        <v>328</v>
      </c>
      <c r="I7" s="27"/>
      <c r="J7" s="27"/>
      <c r="K7" s="27"/>
      <c r="L7" s="27"/>
      <c r="M7" s="27"/>
      <c r="N7" s="27"/>
    </row>
    <row r="8" spans="1:19" ht="9.75" customHeight="1" x14ac:dyDescent="0.25">
      <c r="E8" s="29"/>
      <c r="F8" s="29"/>
      <c r="I8" s="29"/>
      <c r="J8" s="83" t="s">
        <v>335</v>
      </c>
      <c r="K8" s="29"/>
      <c r="L8" s="29"/>
      <c r="M8" s="29"/>
      <c r="N8" s="29"/>
      <c r="O8" s="29"/>
      <c r="P8" s="29"/>
      <c r="Q8" s="29"/>
    </row>
    <row r="9" spans="1:19" ht="24" customHeight="1" x14ac:dyDescent="0.25">
      <c r="A9" s="757" t="s">
        <v>329</v>
      </c>
      <c r="B9" s="757"/>
      <c r="C9" s="757"/>
      <c r="D9" s="757"/>
      <c r="E9" s="757"/>
      <c r="F9" s="757"/>
      <c r="G9" s="207" t="s">
        <v>21</v>
      </c>
      <c r="H9" s="757" t="s">
        <v>22</v>
      </c>
      <c r="I9" s="757"/>
      <c r="J9" s="208" t="s">
        <v>57</v>
      </c>
      <c r="K9" s="29"/>
      <c r="L9" s="29"/>
      <c r="M9" s="29"/>
      <c r="N9" s="29"/>
      <c r="O9" s="29"/>
      <c r="P9" s="29"/>
      <c r="Q9" s="29"/>
    </row>
    <row r="10" spans="1:19" x14ac:dyDescent="0.25">
      <c r="A10" s="637">
        <v>1</v>
      </c>
      <c r="B10" s="637"/>
      <c r="C10" s="637"/>
      <c r="D10" s="637"/>
      <c r="E10" s="637"/>
      <c r="F10" s="637"/>
      <c r="G10" s="181">
        <v>3</v>
      </c>
      <c r="H10" s="667">
        <v>4</v>
      </c>
      <c r="I10" s="667"/>
      <c r="J10" s="181">
        <v>5</v>
      </c>
      <c r="K10" s="29"/>
      <c r="L10" s="29"/>
      <c r="M10" s="29"/>
      <c r="N10" s="29"/>
      <c r="O10" s="29"/>
      <c r="P10" s="29"/>
      <c r="Q10" s="29"/>
    </row>
    <row r="11" spans="1:19" ht="24.75" customHeight="1" x14ac:dyDescent="0.25">
      <c r="A11" s="779" t="s">
        <v>245</v>
      </c>
      <c r="B11" s="779"/>
      <c r="C11" s="779"/>
      <c r="D11" s="779"/>
      <c r="E11" s="779"/>
      <c r="F11" s="779"/>
      <c r="G11" s="405">
        <f>G6</f>
        <v>2789600</v>
      </c>
      <c r="H11" s="782">
        <f>H6</f>
        <v>14280</v>
      </c>
      <c r="I11" s="782"/>
      <c r="J11" s="406">
        <f>G11+H11</f>
        <v>2803880</v>
      </c>
      <c r="K11" s="29"/>
      <c r="L11" s="29"/>
      <c r="M11" s="29"/>
      <c r="N11" s="29"/>
      <c r="O11" s="29"/>
      <c r="P11" s="29"/>
      <c r="Q11" s="29"/>
    </row>
    <row r="12" spans="1:19" x14ac:dyDescent="0.25">
      <c r="A12" s="674" t="s">
        <v>57</v>
      </c>
      <c r="B12" s="674"/>
      <c r="C12" s="674"/>
      <c r="D12" s="674"/>
      <c r="E12" s="674"/>
      <c r="F12" s="674"/>
      <c r="G12" s="405">
        <f>G11</f>
        <v>2789600</v>
      </c>
      <c r="H12" s="780">
        <f>H11</f>
        <v>14280</v>
      </c>
      <c r="I12" s="781"/>
      <c r="J12" s="407">
        <f>J11</f>
        <v>2803880</v>
      </c>
      <c r="K12" s="29"/>
      <c r="L12" s="29"/>
      <c r="M12" s="29"/>
      <c r="N12" s="29"/>
      <c r="O12" s="27"/>
    </row>
    <row r="13" spans="1:19" ht="22.5" customHeight="1" x14ac:dyDescent="0.25">
      <c r="A13" s="116" t="s">
        <v>439</v>
      </c>
      <c r="B13" s="44" t="s">
        <v>58</v>
      </c>
      <c r="C13" s="133" t="s">
        <v>336</v>
      </c>
      <c r="E13" s="117"/>
      <c r="F13" s="117"/>
      <c r="G13" s="11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7"/>
    </row>
    <row r="14" spans="1:19" ht="34.5" customHeight="1" x14ac:dyDescent="0.25">
      <c r="A14" s="34" t="s">
        <v>12</v>
      </c>
      <c r="B14" s="34"/>
      <c r="C14" s="665" t="s">
        <v>325</v>
      </c>
      <c r="D14" s="665"/>
      <c r="E14" s="665"/>
      <c r="F14" s="183" t="s">
        <v>60</v>
      </c>
      <c r="G14" s="747" t="s">
        <v>61</v>
      </c>
      <c r="H14" s="748"/>
      <c r="I14" s="374" t="s">
        <v>327</v>
      </c>
      <c r="J14" s="372" t="s">
        <v>326</v>
      </c>
      <c r="K14" s="22" t="s">
        <v>57</v>
      </c>
      <c r="L14" s="669"/>
      <c r="M14" s="669"/>
      <c r="N14" s="669"/>
      <c r="O14" s="27"/>
      <c r="P14" s="27"/>
      <c r="Q14" s="27"/>
      <c r="R14" s="27"/>
      <c r="S14" s="27"/>
    </row>
    <row r="15" spans="1:19" ht="9.75" customHeight="1" x14ac:dyDescent="0.25">
      <c r="A15" s="396">
        <v>1</v>
      </c>
      <c r="B15" s="396"/>
      <c r="C15" s="746">
        <v>2</v>
      </c>
      <c r="D15" s="746"/>
      <c r="E15" s="746"/>
      <c r="F15" s="397">
        <v>3</v>
      </c>
      <c r="G15" s="785">
        <v>4</v>
      </c>
      <c r="H15" s="786"/>
      <c r="I15" s="398">
        <v>5</v>
      </c>
      <c r="J15" s="398">
        <v>6</v>
      </c>
      <c r="K15" s="398">
        <v>7</v>
      </c>
      <c r="L15" s="669"/>
      <c r="M15" s="669"/>
      <c r="N15" s="669"/>
      <c r="O15" s="27"/>
      <c r="P15" s="27"/>
      <c r="Q15" s="27"/>
      <c r="R15" s="27"/>
      <c r="S15" s="27"/>
    </row>
    <row r="16" spans="1:19" ht="24.95" customHeight="1" x14ac:dyDescent="0.25">
      <c r="A16" s="33">
        <v>1</v>
      </c>
      <c r="B16" s="33"/>
      <c r="C16" s="750" t="s">
        <v>28</v>
      </c>
      <c r="D16" s="751"/>
      <c r="E16" s="752"/>
      <c r="F16" s="376"/>
      <c r="G16" s="749"/>
      <c r="H16" s="749"/>
      <c r="I16" s="749"/>
      <c r="J16" s="749"/>
      <c r="K16" s="749"/>
      <c r="L16" s="669"/>
      <c r="M16" s="669"/>
      <c r="N16" s="669"/>
      <c r="O16" s="27"/>
      <c r="P16" s="27"/>
      <c r="Q16" s="27"/>
      <c r="R16" s="27"/>
      <c r="S16" s="27"/>
    </row>
    <row r="17" spans="1:19" ht="24.95" customHeight="1" x14ac:dyDescent="0.25">
      <c r="A17" s="33"/>
      <c r="B17" s="122"/>
      <c r="C17" s="639" t="s">
        <v>369</v>
      </c>
      <c r="D17" s="738"/>
      <c r="E17" s="640"/>
      <c r="F17" s="380" t="s">
        <v>30</v>
      </c>
      <c r="G17" s="733" t="s">
        <v>337</v>
      </c>
      <c r="H17" s="734"/>
      <c r="I17" s="403">
        <v>1</v>
      </c>
      <c r="J17" s="377">
        <v>0</v>
      </c>
      <c r="K17" s="377">
        <f>I17+J17</f>
        <v>1</v>
      </c>
      <c r="L17" s="669"/>
      <c r="M17" s="669"/>
      <c r="N17" s="669"/>
      <c r="O17" s="27"/>
      <c r="P17" s="27"/>
      <c r="Q17" s="27"/>
      <c r="R17" s="27"/>
      <c r="S17" s="27"/>
    </row>
    <row r="18" spans="1:19" ht="24.95" customHeight="1" x14ac:dyDescent="0.25">
      <c r="A18" s="85"/>
      <c r="B18" s="123"/>
      <c r="C18" s="639" t="s">
        <v>370</v>
      </c>
      <c r="D18" s="738"/>
      <c r="E18" s="640"/>
      <c r="F18" s="380" t="s">
        <v>30</v>
      </c>
      <c r="G18" s="733" t="s">
        <v>337</v>
      </c>
      <c r="H18" s="734"/>
      <c r="I18" s="403">
        <v>414</v>
      </c>
      <c r="J18" s="377"/>
      <c r="K18" s="377">
        <f t="shared" ref="K18" si="0">I18+J18</f>
        <v>414</v>
      </c>
      <c r="L18" s="314"/>
      <c r="M18" s="314"/>
      <c r="N18" s="314"/>
      <c r="O18" s="27"/>
      <c r="P18" s="27"/>
      <c r="Q18" s="27"/>
      <c r="R18" s="27"/>
      <c r="S18" s="27"/>
    </row>
    <row r="19" spans="1:19" ht="27.75" customHeight="1" x14ac:dyDescent="0.25">
      <c r="A19" s="85"/>
      <c r="B19" s="123"/>
      <c r="C19" s="639" t="s">
        <v>277</v>
      </c>
      <c r="D19" s="738"/>
      <c r="E19" s="640"/>
      <c r="F19" s="380" t="s">
        <v>104</v>
      </c>
      <c r="G19" s="733" t="s">
        <v>162</v>
      </c>
      <c r="H19" s="734"/>
      <c r="I19" s="403">
        <v>15</v>
      </c>
      <c r="J19" s="482">
        <v>0</v>
      </c>
      <c r="K19" s="482">
        <f t="shared" ref="K19" si="1">I19+J19</f>
        <v>15</v>
      </c>
      <c r="L19" s="481"/>
      <c r="M19" s="481"/>
      <c r="N19" s="481"/>
      <c r="O19" s="27"/>
      <c r="P19" s="27"/>
      <c r="Q19" s="27"/>
      <c r="R19" s="27"/>
      <c r="S19" s="27"/>
    </row>
    <row r="20" spans="1:19" ht="33.75" customHeight="1" x14ac:dyDescent="0.25">
      <c r="A20" s="85"/>
      <c r="B20" s="123"/>
      <c r="C20" s="639" t="s">
        <v>278</v>
      </c>
      <c r="D20" s="738"/>
      <c r="E20" s="640"/>
      <c r="F20" s="380" t="s">
        <v>30</v>
      </c>
      <c r="G20" s="733" t="s">
        <v>337</v>
      </c>
      <c r="H20" s="734"/>
      <c r="I20" s="377">
        <v>9</v>
      </c>
      <c r="J20" s="377"/>
      <c r="K20" s="377">
        <v>9</v>
      </c>
      <c r="L20" s="314"/>
      <c r="M20" s="314"/>
      <c r="N20" s="314"/>
      <c r="O20" s="27"/>
      <c r="P20" s="27"/>
      <c r="Q20" s="27"/>
      <c r="R20" s="319"/>
      <c r="S20" s="27"/>
    </row>
    <row r="21" spans="1:19" ht="17.25" customHeight="1" x14ac:dyDescent="0.25">
      <c r="A21" s="86">
        <v>2</v>
      </c>
      <c r="B21" s="86"/>
      <c r="C21" s="750" t="s">
        <v>29</v>
      </c>
      <c r="D21" s="751"/>
      <c r="E21" s="752"/>
      <c r="F21" s="376"/>
      <c r="G21" s="783"/>
      <c r="H21" s="784"/>
      <c r="I21" s="377"/>
      <c r="J21" s="377"/>
      <c r="K21" s="377"/>
      <c r="L21" s="481"/>
      <c r="M21" s="481"/>
      <c r="N21" s="481"/>
      <c r="O21" s="27"/>
      <c r="P21" s="27"/>
      <c r="Q21" s="27"/>
      <c r="R21" s="319"/>
      <c r="S21" s="27"/>
    </row>
    <row r="22" spans="1:19" ht="35.25" customHeight="1" x14ac:dyDescent="0.25">
      <c r="A22" s="85"/>
      <c r="B22" s="123"/>
      <c r="C22" s="739" t="s">
        <v>371</v>
      </c>
      <c r="D22" s="739"/>
      <c r="E22" s="740"/>
      <c r="F22" s="380" t="s">
        <v>372</v>
      </c>
      <c r="G22" s="733" t="s">
        <v>337</v>
      </c>
      <c r="H22" s="734"/>
      <c r="I22" s="403">
        <v>414</v>
      </c>
      <c r="J22" s="482"/>
      <c r="K22" s="482">
        <v>414</v>
      </c>
      <c r="L22" s="481"/>
      <c r="M22" s="481"/>
      <c r="N22" s="481"/>
      <c r="O22" s="27"/>
      <c r="P22" s="27"/>
      <c r="Q22" s="27" t="s">
        <v>393</v>
      </c>
      <c r="R22" s="319"/>
      <c r="S22" s="27">
        <f>I23/I20</f>
        <v>7</v>
      </c>
    </row>
    <row r="23" spans="1:19" ht="37.5" customHeight="1" x14ac:dyDescent="0.25">
      <c r="A23" s="85"/>
      <c r="B23" s="123"/>
      <c r="C23" s="739" t="s">
        <v>373</v>
      </c>
      <c r="D23" s="739"/>
      <c r="E23" s="740"/>
      <c r="F23" s="380" t="s">
        <v>372</v>
      </c>
      <c r="G23" s="733" t="s">
        <v>337</v>
      </c>
      <c r="H23" s="734"/>
      <c r="I23" s="403">
        <v>63</v>
      </c>
      <c r="J23" s="482"/>
      <c r="K23" s="482">
        <v>63</v>
      </c>
      <c r="M23" s="481" t="s">
        <v>392</v>
      </c>
      <c r="N23" s="481"/>
      <c r="O23" s="27">
        <v>778700</v>
      </c>
      <c r="P23" s="27">
        <f>(O23/355)/15</f>
        <v>146.23474178403754</v>
      </c>
      <c r="Q23" s="27">
        <v>7</v>
      </c>
      <c r="R23" s="319">
        <f>P23*Q23</f>
        <v>1023.6431924882628</v>
      </c>
      <c r="S23" s="27"/>
    </row>
    <row r="24" spans="1:19" ht="18" customHeight="1" x14ac:dyDescent="0.25">
      <c r="A24" s="33">
        <v>3</v>
      </c>
      <c r="B24" s="33"/>
      <c r="C24" s="750" t="s">
        <v>332</v>
      </c>
      <c r="D24" s="751"/>
      <c r="E24" s="752"/>
      <c r="F24" s="376"/>
      <c r="G24" s="744"/>
      <c r="H24" s="745"/>
      <c r="I24" s="377"/>
      <c r="J24" s="377"/>
      <c r="K24" s="428"/>
      <c r="L24" s="669"/>
      <c r="M24" s="669"/>
      <c r="N24" s="669"/>
      <c r="O24" s="669"/>
      <c r="P24" s="669"/>
      <c r="Q24" s="754"/>
      <c r="R24" s="754"/>
      <c r="S24" s="754"/>
    </row>
    <row r="25" spans="1:19" ht="42.75" customHeight="1" x14ac:dyDescent="0.25">
      <c r="A25" s="33"/>
      <c r="B25" s="33"/>
      <c r="C25" s="741" t="s">
        <v>374</v>
      </c>
      <c r="D25" s="742"/>
      <c r="E25" s="743"/>
      <c r="F25" s="381" t="s">
        <v>36</v>
      </c>
      <c r="G25" s="744" t="s">
        <v>359</v>
      </c>
      <c r="H25" s="745"/>
      <c r="I25" s="383">
        <f>G12/I18</f>
        <v>6738.1642512077296</v>
      </c>
      <c r="J25" s="383"/>
      <c r="K25" s="383">
        <f t="shared" ref="K25:K29" si="2">I25+J25</f>
        <v>6738.1642512077296</v>
      </c>
      <c r="L25" s="314"/>
      <c r="M25" s="314"/>
      <c r="N25" s="314"/>
      <c r="O25" s="314"/>
      <c r="P25" s="314"/>
      <c r="Q25" s="314"/>
      <c r="R25" s="314"/>
      <c r="S25" s="314"/>
    </row>
    <row r="26" spans="1:19" ht="42.75" customHeight="1" x14ac:dyDescent="0.25">
      <c r="A26" s="33"/>
      <c r="B26" s="33"/>
      <c r="C26" s="735" t="s">
        <v>375</v>
      </c>
      <c r="D26" s="736"/>
      <c r="E26" s="737"/>
      <c r="F26" s="381" t="s">
        <v>36</v>
      </c>
      <c r="G26" s="744" t="s">
        <v>359</v>
      </c>
      <c r="H26" s="745"/>
      <c r="I26" s="383">
        <f>R23</f>
        <v>1023.6431924882628</v>
      </c>
      <c r="J26" s="383"/>
      <c r="K26" s="383">
        <f t="shared" si="2"/>
        <v>1023.6431924882628</v>
      </c>
      <c r="L26" s="753"/>
      <c r="M26" s="753"/>
      <c r="N26" s="753"/>
      <c r="O26" s="753"/>
      <c r="P26" s="753"/>
      <c r="Q26" s="753"/>
      <c r="R26" s="753"/>
      <c r="S26" s="753"/>
    </row>
    <row r="27" spans="1:19" ht="33.75" customHeight="1" x14ac:dyDescent="0.25">
      <c r="A27" s="33"/>
      <c r="B27" s="33"/>
      <c r="C27" s="735" t="s">
        <v>376</v>
      </c>
      <c r="D27" s="736"/>
      <c r="E27" s="737"/>
      <c r="F27" s="381" t="s">
        <v>36</v>
      </c>
      <c r="G27" s="744" t="s">
        <v>359</v>
      </c>
      <c r="H27" s="745"/>
      <c r="I27" s="383">
        <f>I25</f>
        <v>6738.1642512077296</v>
      </c>
      <c r="J27" s="383"/>
      <c r="K27" s="383">
        <f t="shared" si="2"/>
        <v>6738.1642512077296</v>
      </c>
      <c r="L27" s="342"/>
      <c r="M27" s="315"/>
      <c r="N27" s="315"/>
      <c r="O27" s="315"/>
      <c r="P27" s="315"/>
      <c r="Q27" s="315"/>
      <c r="R27" s="315"/>
      <c r="S27" s="315"/>
    </row>
    <row r="28" spans="1:19" ht="39.75" customHeight="1" x14ac:dyDescent="0.25">
      <c r="A28" s="33"/>
      <c r="B28" s="33"/>
      <c r="C28" s="735" t="s">
        <v>377</v>
      </c>
      <c r="D28" s="736"/>
      <c r="E28" s="737"/>
      <c r="F28" s="381" t="s">
        <v>36</v>
      </c>
      <c r="G28" s="744" t="s">
        <v>359</v>
      </c>
      <c r="H28" s="745"/>
      <c r="I28" s="383">
        <f>P23</f>
        <v>146.23474178403754</v>
      </c>
      <c r="J28" s="383"/>
      <c r="K28" s="383">
        <f t="shared" si="2"/>
        <v>146.23474178403754</v>
      </c>
      <c r="L28" s="315"/>
      <c r="M28" s="315"/>
      <c r="N28" s="315"/>
      <c r="O28" s="315"/>
      <c r="P28" s="315"/>
      <c r="Q28" s="315"/>
      <c r="R28" s="315"/>
      <c r="S28" s="315"/>
    </row>
    <row r="29" spans="1:19" ht="30.75" customHeight="1" x14ac:dyDescent="0.25">
      <c r="A29" s="33"/>
      <c r="B29" s="33"/>
      <c r="C29" s="741" t="s">
        <v>378</v>
      </c>
      <c r="D29" s="742"/>
      <c r="E29" s="743"/>
      <c r="F29" s="381" t="s">
        <v>36</v>
      </c>
      <c r="G29" s="744" t="s">
        <v>359</v>
      </c>
      <c r="H29" s="745"/>
      <c r="I29" s="383">
        <f>(O23/12)/15</f>
        <v>4326.1111111111113</v>
      </c>
      <c r="J29" s="482"/>
      <c r="K29" s="383">
        <f t="shared" si="2"/>
        <v>4326.1111111111113</v>
      </c>
      <c r="L29" s="483"/>
      <c r="M29" s="483"/>
      <c r="N29" s="483"/>
      <c r="O29" s="483"/>
      <c r="P29" s="483"/>
      <c r="Q29" s="483"/>
      <c r="R29" s="483"/>
      <c r="S29" s="483"/>
    </row>
    <row r="30" spans="1:19" ht="30.75" customHeight="1" x14ac:dyDescent="0.25">
      <c r="A30" s="33"/>
      <c r="B30" s="33"/>
      <c r="C30" s="741" t="s">
        <v>379</v>
      </c>
      <c r="D30" s="742"/>
      <c r="E30" s="743"/>
      <c r="F30" s="381" t="s">
        <v>36</v>
      </c>
      <c r="G30" s="744" t="s">
        <v>359</v>
      </c>
      <c r="H30" s="745"/>
      <c r="I30" s="383">
        <f>(G12-M30)/I19</f>
        <v>60886.2</v>
      </c>
      <c r="J30" s="383"/>
      <c r="K30" s="383">
        <f>I30+J30</f>
        <v>60886.2</v>
      </c>
      <c r="L30" s="483"/>
      <c r="M30" s="483">
        <v>1876307</v>
      </c>
      <c r="N30" s="483" t="s">
        <v>430</v>
      </c>
      <c r="O30" s="483"/>
      <c r="P30" s="483"/>
      <c r="Q30" s="483"/>
      <c r="R30" s="483"/>
      <c r="S30" s="483"/>
    </row>
    <row r="31" spans="1:19" ht="14.25" customHeight="1" x14ac:dyDescent="0.25">
      <c r="A31" s="33">
        <v>4</v>
      </c>
      <c r="B31" s="33"/>
      <c r="C31" s="750" t="s">
        <v>33</v>
      </c>
      <c r="D31" s="751"/>
      <c r="E31" s="752"/>
      <c r="F31" s="376"/>
      <c r="G31" s="744"/>
      <c r="H31" s="745"/>
      <c r="I31" s="377"/>
      <c r="J31" s="377" t="s">
        <v>63</v>
      </c>
      <c r="K31" s="428"/>
      <c r="L31" s="669"/>
      <c r="M31" s="669"/>
      <c r="N31" s="669"/>
      <c r="O31" s="27"/>
      <c r="P31" s="27"/>
      <c r="Q31" s="27"/>
      <c r="R31" s="27"/>
      <c r="S31" s="27"/>
    </row>
    <row r="32" spans="1:19" ht="36.75" customHeight="1" x14ac:dyDescent="0.25">
      <c r="A32" s="33"/>
      <c r="B32" s="122"/>
      <c r="C32" s="735" t="s">
        <v>380</v>
      </c>
      <c r="D32" s="736"/>
      <c r="E32" s="737"/>
      <c r="F32" s="376" t="s">
        <v>34</v>
      </c>
      <c r="G32" s="733" t="s">
        <v>337</v>
      </c>
      <c r="H32" s="734"/>
      <c r="I32" s="408">
        <v>1.1499999999999999</v>
      </c>
      <c r="J32" s="382"/>
      <c r="K32" s="408">
        <v>1.1499999999999999</v>
      </c>
      <c r="L32" s="160">
        <v>128</v>
      </c>
      <c r="M32" s="270">
        <v>1</v>
      </c>
      <c r="N32" s="29"/>
      <c r="O32" s="27"/>
      <c r="P32" s="27"/>
      <c r="Q32" s="27"/>
      <c r="R32" s="27"/>
      <c r="S32" s="27"/>
    </row>
    <row r="33" spans="1:19" ht="48.75" customHeight="1" x14ac:dyDescent="0.25">
      <c r="A33" s="33"/>
      <c r="B33" s="122"/>
      <c r="C33" s="735" t="s">
        <v>381</v>
      </c>
      <c r="D33" s="736"/>
      <c r="E33" s="737"/>
      <c r="F33" s="484" t="s">
        <v>34</v>
      </c>
      <c r="G33" s="733" t="s">
        <v>337</v>
      </c>
      <c r="H33" s="734"/>
      <c r="I33" s="408"/>
      <c r="J33" s="382"/>
      <c r="K33" s="408"/>
      <c r="L33" s="174" t="s">
        <v>243</v>
      </c>
      <c r="M33" s="150"/>
      <c r="N33" s="150"/>
      <c r="O33" s="27"/>
      <c r="P33" s="27"/>
      <c r="Q33" s="27"/>
      <c r="R33" s="27"/>
      <c r="S33" s="27"/>
    </row>
    <row r="34" spans="1:19" ht="36" customHeight="1" x14ac:dyDescent="0.25">
      <c r="A34" s="33"/>
      <c r="B34" s="122"/>
      <c r="C34" s="735" t="s">
        <v>382</v>
      </c>
      <c r="D34" s="736"/>
      <c r="E34" s="737"/>
      <c r="F34" s="484" t="s">
        <v>34</v>
      </c>
      <c r="G34" s="733" t="s">
        <v>337</v>
      </c>
      <c r="H34" s="734"/>
      <c r="I34" s="408">
        <v>1.1499999999999999</v>
      </c>
      <c r="J34" s="382"/>
      <c r="K34" s="408">
        <v>1.1499999999999999</v>
      </c>
      <c r="L34" s="174"/>
      <c r="M34" s="481"/>
      <c r="N34" s="481"/>
      <c r="O34" s="27"/>
      <c r="P34" s="27"/>
      <c r="Q34" s="27"/>
      <c r="R34" s="27"/>
      <c r="S34" s="27"/>
    </row>
    <row r="35" spans="1:19" ht="34.5" customHeight="1" x14ac:dyDescent="0.25">
      <c r="A35" s="33"/>
      <c r="B35" s="122"/>
      <c r="C35" s="735" t="s">
        <v>383</v>
      </c>
      <c r="D35" s="736"/>
      <c r="E35" s="737"/>
      <c r="F35" s="484" t="s">
        <v>34</v>
      </c>
      <c r="G35" s="733" t="s">
        <v>337</v>
      </c>
      <c r="H35" s="734"/>
      <c r="I35" s="408"/>
      <c r="J35" s="382"/>
      <c r="K35" s="408"/>
      <c r="L35" s="174"/>
      <c r="M35" s="481"/>
      <c r="N35" s="481"/>
      <c r="O35" s="27"/>
      <c r="P35" s="27"/>
      <c r="Q35" s="27"/>
      <c r="R35" s="27"/>
      <c r="S35" s="27"/>
    </row>
    <row r="36" spans="1:19" ht="32.25" customHeight="1" x14ac:dyDescent="0.25">
      <c r="A36" s="721" t="s">
        <v>333</v>
      </c>
      <c r="B36" s="721"/>
      <c r="C36" s="721"/>
      <c r="D36" s="721"/>
      <c r="E36" s="721"/>
      <c r="F36" s="721"/>
      <c r="G36" s="271"/>
      <c r="H36" s="272"/>
      <c r="I36" s="41"/>
      <c r="J36" s="273" t="s">
        <v>219</v>
      </c>
      <c r="K36" s="38"/>
      <c r="L36" s="44"/>
      <c r="M36" s="44"/>
      <c r="N36" s="39"/>
      <c r="O36" s="44"/>
      <c r="P36" s="44"/>
    </row>
    <row r="37" spans="1:19" ht="9.75" customHeight="1" x14ac:dyDescent="0.25">
      <c r="A37" s="56"/>
      <c r="B37" s="56"/>
      <c r="C37" s="56"/>
      <c r="F37" s="30"/>
      <c r="G37" s="375"/>
      <c r="H37" s="30"/>
      <c r="I37" s="30"/>
      <c r="J37" s="204" t="s">
        <v>77</v>
      </c>
      <c r="K37" s="204"/>
      <c r="L37" s="204"/>
      <c r="M37" s="30"/>
      <c r="N37" s="30"/>
      <c r="O37" s="30"/>
      <c r="P37" s="30"/>
    </row>
    <row r="38" spans="1:19" ht="12" customHeight="1" x14ac:dyDescent="0.25">
      <c r="A38" s="677" t="s">
        <v>78</v>
      </c>
      <c r="B38" s="677"/>
      <c r="C38" s="677"/>
      <c r="D38" s="677"/>
      <c r="E38" s="677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9" ht="12" customHeight="1" x14ac:dyDescent="0.25">
      <c r="A39" s="209" t="s">
        <v>310</v>
      </c>
      <c r="B39" s="608"/>
      <c r="C39" s="608"/>
      <c r="D39" s="608"/>
      <c r="E39" s="60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9" ht="14.25" customHeight="1" x14ac:dyDescent="0.25">
      <c r="A40" s="720" t="s">
        <v>312</v>
      </c>
      <c r="B40" s="720"/>
      <c r="C40" s="720"/>
      <c r="D40" s="720"/>
      <c r="E40" s="720"/>
      <c r="F40" s="720"/>
      <c r="G40" s="58"/>
      <c r="H40" s="60"/>
      <c r="I40" s="40"/>
      <c r="J40" s="60" t="s">
        <v>276</v>
      </c>
      <c r="K40" s="40"/>
      <c r="L40" s="40"/>
      <c r="M40" s="40"/>
      <c r="N40" s="30"/>
      <c r="O40" s="30"/>
      <c r="P40" s="30"/>
    </row>
    <row r="41" spans="1:19" ht="12.75" customHeight="1" x14ac:dyDescent="0.25">
      <c r="A41" s="204" t="s">
        <v>437</v>
      </c>
      <c r="B41" s="56"/>
      <c r="C41" s="56"/>
      <c r="D41" s="56"/>
      <c r="F41" s="40"/>
      <c r="G41" s="375"/>
      <c r="H41" s="40"/>
      <c r="I41" s="30"/>
      <c r="J41" s="204" t="s">
        <v>77</v>
      </c>
      <c r="K41" s="204"/>
      <c r="L41" s="204"/>
      <c r="M41" s="40"/>
      <c r="N41" s="30"/>
      <c r="O41" s="30"/>
      <c r="P41" s="30"/>
    </row>
    <row r="42" spans="1:19" x14ac:dyDescent="0.25">
      <c r="A42" t="s">
        <v>438</v>
      </c>
    </row>
  </sheetData>
  <mergeCells count="79">
    <mergeCell ref="A11:F11"/>
    <mergeCell ref="A12:F12"/>
    <mergeCell ref="C31:E31"/>
    <mergeCell ref="C25:E25"/>
    <mergeCell ref="G32:H32"/>
    <mergeCell ref="G25:H25"/>
    <mergeCell ref="H12:I12"/>
    <mergeCell ref="H11:I11"/>
    <mergeCell ref="G20:H20"/>
    <mergeCell ref="G21:H21"/>
    <mergeCell ref="G24:H24"/>
    <mergeCell ref="G15:H15"/>
    <mergeCell ref="G17:H17"/>
    <mergeCell ref="G18:H18"/>
    <mergeCell ref="G22:H22"/>
    <mergeCell ref="G23:H23"/>
    <mergeCell ref="A40:F40"/>
    <mergeCell ref="A36:F36"/>
    <mergeCell ref="A38:E38"/>
    <mergeCell ref="C17:E17"/>
    <mergeCell ref="C21:E21"/>
    <mergeCell ref="C26:E26"/>
    <mergeCell ref="C32:E32"/>
    <mergeCell ref="C33:E33"/>
    <mergeCell ref="C18:E18"/>
    <mergeCell ref="C34:E34"/>
    <mergeCell ref="A2:A3"/>
    <mergeCell ref="J6:K6"/>
    <mergeCell ref="J5:K5"/>
    <mergeCell ref="A9:F9"/>
    <mergeCell ref="A10:F10"/>
    <mergeCell ref="H10:I10"/>
    <mergeCell ref="J2:K3"/>
    <mergeCell ref="J4:K4"/>
    <mergeCell ref="B2:F3"/>
    <mergeCell ref="B4:F4"/>
    <mergeCell ref="B5:F5"/>
    <mergeCell ref="B6:F6"/>
    <mergeCell ref="G2:G3"/>
    <mergeCell ref="I2:I3"/>
    <mergeCell ref="H2:H3"/>
    <mergeCell ref="H9:I9"/>
    <mergeCell ref="O26:P26"/>
    <mergeCell ref="Q26:S26"/>
    <mergeCell ref="Q24:S24"/>
    <mergeCell ref="L24:N24"/>
    <mergeCell ref="O24:P24"/>
    <mergeCell ref="L31:N31"/>
    <mergeCell ref="G16:I16"/>
    <mergeCell ref="J16:K16"/>
    <mergeCell ref="C16:E16"/>
    <mergeCell ref="C27:E27"/>
    <mergeCell ref="C24:E24"/>
    <mergeCell ref="L16:N16"/>
    <mergeCell ref="L17:N17"/>
    <mergeCell ref="G26:H26"/>
    <mergeCell ref="G27:H27"/>
    <mergeCell ref="G28:H28"/>
    <mergeCell ref="G31:H31"/>
    <mergeCell ref="L26:N26"/>
    <mergeCell ref="C20:E20"/>
    <mergeCell ref="L14:N14"/>
    <mergeCell ref="L15:N15"/>
    <mergeCell ref="C14:E14"/>
    <mergeCell ref="C15:E15"/>
    <mergeCell ref="G14:H14"/>
    <mergeCell ref="G34:H34"/>
    <mergeCell ref="C35:E35"/>
    <mergeCell ref="G35:H35"/>
    <mergeCell ref="C19:E19"/>
    <mergeCell ref="G19:H19"/>
    <mergeCell ref="C22:E22"/>
    <mergeCell ref="C23:E23"/>
    <mergeCell ref="C30:E30"/>
    <mergeCell ref="G30:H30"/>
    <mergeCell ref="C29:E29"/>
    <mergeCell ref="G29:H29"/>
    <mergeCell ref="C28:E28"/>
    <mergeCell ref="G33:H33"/>
  </mergeCells>
  <pageMargins left="0.11811023622047245" right="0.19685039370078741" top="0.31" bottom="0.15748031496062992" header="0.17" footer="0.18"/>
  <pageSetup paperSize="9" scale="65" orientation="portrait" verticalDpi="0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14" sqref="M14"/>
    </sheetView>
  </sheetViews>
  <sheetFormatPr defaultRowHeight="15" x14ac:dyDescent="0.25"/>
  <cols>
    <col min="4" max="4" width="19.5703125" customWidth="1"/>
    <col min="5" max="5" width="15.28515625" customWidth="1"/>
  </cols>
  <sheetData>
    <row r="1" spans="1:9" ht="46.5" customHeight="1" x14ac:dyDescent="0.25">
      <c r="A1" s="1031"/>
      <c r="B1" s="1032"/>
      <c r="C1" s="1032"/>
      <c r="D1" s="1032"/>
      <c r="E1" s="298" t="s">
        <v>274</v>
      </c>
    </row>
    <row r="2" spans="1:9" ht="24.95" customHeight="1" x14ac:dyDescent="0.3">
      <c r="A2" s="304" t="s">
        <v>144</v>
      </c>
      <c r="B2" s="304"/>
      <c r="C2" s="304"/>
      <c r="D2" s="299"/>
      <c r="E2" s="303">
        <v>30000</v>
      </c>
      <c r="F2">
        <v>1</v>
      </c>
      <c r="G2" s="164" t="s">
        <v>144</v>
      </c>
      <c r="H2" s="164"/>
      <c r="I2" s="164"/>
    </row>
    <row r="3" spans="1:9" ht="24.95" customHeight="1" x14ac:dyDescent="0.3">
      <c r="A3" s="305" t="s">
        <v>145</v>
      </c>
      <c r="B3" s="306"/>
      <c r="C3" s="306"/>
      <c r="D3" s="299"/>
      <c r="E3" s="303">
        <v>100000</v>
      </c>
      <c r="F3">
        <v>2</v>
      </c>
      <c r="G3" s="166" t="s">
        <v>145</v>
      </c>
      <c r="H3" s="163"/>
      <c r="I3" s="163"/>
    </row>
    <row r="4" spans="1:9" ht="24.95" customHeight="1" x14ac:dyDescent="0.3">
      <c r="A4" s="304" t="s">
        <v>146</v>
      </c>
      <c r="B4" s="304"/>
      <c r="C4" s="304"/>
      <c r="D4" s="299"/>
      <c r="E4" s="303">
        <v>100000</v>
      </c>
      <c r="F4">
        <v>3</v>
      </c>
      <c r="G4" s="164" t="s">
        <v>146</v>
      </c>
      <c r="H4" s="164"/>
      <c r="I4" s="164"/>
    </row>
    <row r="5" spans="1:9" ht="24.95" customHeight="1" x14ac:dyDescent="0.3">
      <c r="A5" s="306" t="s">
        <v>147</v>
      </c>
      <c r="B5" s="306"/>
      <c r="C5" s="306"/>
      <c r="D5" s="299"/>
      <c r="E5" s="303">
        <v>100000</v>
      </c>
      <c r="F5">
        <v>4</v>
      </c>
      <c r="G5" s="163" t="s">
        <v>147</v>
      </c>
      <c r="H5" s="163"/>
      <c r="I5" s="163"/>
    </row>
    <row r="6" spans="1:9" ht="24.95" customHeight="1" x14ac:dyDescent="0.3">
      <c r="A6" s="304" t="s">
        <v>148</v>
      </c>
      <c r="B6" s="304"/>
      <c r="C6" s="304"/>
      <c r="D6" s="299"/>
      <c r="E6" s="303">
        <v>90000</v>
      </c>
      <c r="F6">
        <v>5</v>
      </c>
      <c r="G6" s="164" t="s">
        <v>148</v>
      </c>
      <c r="H6" s="164"/>
      <c r="I6" s="164"/>
    </row>
    <row r="7" spans="1:9" ht="24.95" customHeight="1" x14ac:dyDescent="0.3">
      <c r="A7" s="306" t="s">
        <v>149</v>
      </c>
      <c r="B7" s="306"/>
      <c r="C7" s="306"/>
      <c r="D7" s="299"/>
      <c r="E7" s="303">
        <v>30000</v>
      </c>
      <c r="F7">
        <v>6</v>
      </c>
      <c r="G7" s="163" t="s">
        <v>149</v>
      </c>
      <c r="H7" s="163"/>
      <c r="I7" s="163"/>
    </row>
    <row r="8" spans="1:9" ht="24.95" customHeight="1" x14ac:dyDescent="0.3">
      <c r="A8" s="307" t="s">
        <v>150</v>
      </c>
      <c r="B8" s="307"/>
      <c r="C8" s="307"/>
      <c r="D8" s="300"/>
      <c r="E8" s="303">
        <v>100000</v>
      </c>
      <c r="F8">
        <v>7</v>
      </c>
      <c r="G8" s="172" t="s">
        <v>150</v>
      </c>
      <c r="H8" s="172"/>
      <c r="I8" s="172"/>
    </row>
    <row r="9" spans="1:9" ht="24.95" customHeight="1" x14ac:dyDescent="0.3">
      <c r="A9" s="1036" t="s">
        <v>151</v>
      </c>
      <c r="B9" s="1037"/>
      <c r="C9" s="1037"/>
      <c r="D9" s="299"/>
      <c r="E9" s="303">
        <v>30000</v>
      </c>
      <c r="F9">
        <v>8</v>
      </c>
      <c r="G9" s="896" t="s">
        <v>151</v>
      </c>
      <c r="H9" s="897"/>
      <c r="I9" s="897"/>
    </row>
    <row r="10" spans="1:9" ht="24.95" customHeight="1" x14ac:dyDescent="0.3">
      <c r="A10" s="1034" t="s">
        <v>152</v>
      </c>
      <c r="B10" s="1035"/>
      <c r="C10" s="1035"/>
      <c r="D10" s="301"/>
      <c r="E10" s="303">
        <v>50000</v>
      </c>
      <c r="F10">
        <v>9</v>
      </c>
      <c r="G10" s="958" t="s">
        <v>152</v>
      </c>
      <c r="H10" s="959"/>
      <c r="I10" s="959"/>
    </row>
    <row r="11" spans="1:9" ht="24.95" customHeight="1" x14ac:dyDescent="0.3">
      <c r="A11" s="308" t="s">
        <v>155</v>
      </c>
      <c r="B11" s="309"/>
      <c r="C11" s="309"/>
      <c r="D11" s="299"/>
      <c r="E11" s="303">
        <v>135000</v>
      </c>
      <c r="F11">
        <v>10</v>
      </c>
      <c r="G11" s="348" t="s">
        <v>155</v>
      </c>
      <c r="H11" s="349"/>
      <c r="I11" s="349"/>
    </row>
    <row r="12" spans="1:9" ht="24.95" customHeight="1" x14ac:dyDescent="0.3">
      <c r="A12" s="1034" t="s">
        <v>153</v>
      </c>
      <c r="B12" s="1035"/>
      <c r="C12" s="1035"/>
      <c r="D12" s="301"/>
      <c r="E12" s="303">
        <v>70000</v>
      </c>
      <c r="F12">
        <v>11</v>
      </c>
      <c r="G12" s="958" t="s">
        <v>281</v>
      </c>
      <c r="H12" s="959"/>
      <c r="I12" s="959"/>
    </row>
    <row r="13" spans="1:9" ht="24.95" customHeight="1" x14ac:dyDescent="0.3">
      <c r="A13" s="1036" t="s">
        <v>154</v>
      </c>
      <c r="B13" s="1037"/>
      <c r="C13" s="1037"/>
      <c r="D13" s="299"/>
      <c r="E13" s="303">
        <v>700000</v>
      </c>
      <c r="F13">
        <v>12</v>
      </c>
      <c r="G13" s="896" t="s">
        <v>154</v>
      </c>
      <c r="H13" s="897"/>
      <c r="I13" s="897"/>
    </row>
    <row r="14" spans="1:9" ht="25.5" customHeight="1" x14ac:dyDescent="0.3">
      <c r="A14" s="310" t="s">
        <v>231</v>
      </c>
      <c r="B14" s="311"/>
      <c r="C14" s="311"/>
      <c r="D14" s="302"/>
      <c r="E14" s="303">
        <v>30000</v>
      </c>
      <c r="F14">
        <v>13</v>
      </c>
      <c r="G14" s="201" t="s">
        <v>231</v>
      </c>
      <c r="H14" s="202"/>
      <c r="I14" s="202"/>
    </row>
    <row r="15" spans="1:9" ht="56.25" customHeight="1" x14ac:dyDescent="0.3">
      <c r="A15" s="1033" t="s">
        <v>57</v>
      </c>
      <c r="B15" s="1033"/>
      <c r="C15" s="1033"/>
      <c r="D15" s="1033"/>
      <c r="E15" s="303">
        <f>SUM(E2:E14)</f>
        <v>1565000</v>
      </c>
      <c r="F15">
        <v>14</v>
      </c>
      <c r="G15" s="339" t="s">
        <v>282</v>
      </c>
      <c r="H15" s="202"/>
      <c r="I15" s="202"/>
    </row>
    <row r="16" spans="1:9" x14ac:dyDescent="0.25">
      <c r="F16">
        <v>15</v>
      </c>
      <c r="G16" s="201" t="s">
        <v>283</v>
      </c>
      <c r="H16" s="202"/>
      <c r="I16" s="202"/>
    </row>
    <row r="17" spans="6:9" x14ac:dyDescent="0.25">
      <c r="F17">
        <v>16</v>
      </c>
      <c r="G17" s="201" t="s">
        <v>284</v>
      </c>
      <c r="H17" s="202"/>
      <c r="I17" s="202"/>
    </row>
    <row r="18" spans="6:9" x14ac:dyDescent="0.25">
      <c r="F18">
        <v>17</v>
      </c>
      <c r="G18" s="339" t="s">
        <v>285</v>
      </c>
      <c r="H18" s="202"/>
      <c r="I18" s="202"/>
    </row>
    <row r="19" spans="6:9" x14ac:dyDescent="0.25">
      <c r="F19">
        <v>18</v>
      </c>
      <c r="G19" s="340" t="s">
        <v>286</v>
      </c>
      <c r="H19" s="202"/>
      <c r="I19" s="202"/>
    </row>
    <row r="20" spans="6:9" x14ac:dyDescent="0.25">
      <c r="F20">
        <v>19</v>
      </c>
      <c r="G20" s="340" t="s">
        <v>287</v>
      </c>
      <c r="H20" s="202"/>
      <c r="I20" s="202"/>
    </row>
    <row r="21" spans="6:9" x14ac:dyDescent="0.25">
      <c r="F21">
        <v>20</v>
      </c>
      <c r="G21" s="340" t="s">
        <v>288</v>
      </c>
      <c r="H21" s="202"/>
      <c r="I21" s="202"/>
    </row>
    <row r="22" spans="6:9" x14ac:dyDescent="0.25">
      <c r="F22">
        <v>21</v>
      </c>
      <c r="G22" s="340" t="s">
        <v>289</v>
      </c>
      <c r="H22" s="202"/>
      <c r="I22" s="202"/>
    </row>
    <row r="23" spans="6:9" x14ac:dyDescent="0.25">
      <c r="F23">
        <v>22</v>
      </c>
      <c r="G23" s="340" t="s">
        <v>290</v>
      </c>
      <c r="H23" s="202"/>
      <c r="I23" s="202"/>
    </row>
  </sheetData>
  <mergeCells count="10">
    <mergeCell ref="A15:D15"/>
    <mergeCell ref="A12:C12"/>
    <mergeCell ref="A13:C13"/>
    <mergeCell ref="A9:C9"/>
    <mergeCell ref="A10:C10"/>
    <mergeCell ref="G9:I9"/>
    <mergeCell ref="G10:I10"/>
    <mergeCell ref="G12:I12"/>
    <mergeCell ref="G13:I13"/>
    <mergeCell ref="A1:D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A2" sqref="A2:E23"/>
    </sheetView>
  </sheetViews>
  <sheetFormatPr defaultRowHeight="15" x14ac:dyDescent="0.25"/>
  <sheetData>
    <row r="2" spans="1:4" ht="18.75" x14ac:dyDescent="0.3">
      <c r="A2" s="351">
        <v>1</v>
      </c>
      <c r="B2" s="352" t="s">
        <v>144</v>
      </c>
      <c r="C2" s="352"/>
      <c r="D2" s="352"/>
    </row>
    <row r="3" spans="1:4" ht="18.75" x14ac:dyDescent="0.3">
      <c r="A3" s="351">
        <v>2</v>
      </c>
      <c r="B3" s="353" t="s">
        <v>145</v>
      </c>
      <c r="C3" s="354"/>
      <c r="D3" s="354"/>
    </row>
    <row r="4" spans="1:4" ht="18.75" x14ac:dyDescent="0.3">
      <c r="A4" s="351">
        <v>3</v>
      </c>
      <c r="B4" s="352" t="s">
        <v>146</v>
      </c>
      <c r="C4" s="352"/>
      <c r="D4" s="352"/>
    </row>
    <row r="5" spans="1:4" ht="18.75" x14ac:dyDescent="0.3">
      <c r="A5" s="351">
        <v>4</v>
      </c>
      <c r="B5" s="354" t="s">
        <v>147</v>
      </c>
      <c r="C5" s="354"/>
      <c r="D5" s="354"/>
    </row>
    <row r="6" spans="1:4" ht="18.75" x14ac:dyDescent="0.3">
      <c r="A6" s="351">
        <v>5</v>
      </c>
      <c r="B6" s="352" t="s">
        <v>148</v>
      </c>
      <c r="C6" s="352"/>
      <c r="D6" s="352"/>
    </row>
    <row r="7" spans="1:4" ht="18.75" x14ac:dyDescent="0.3">
      <c r="A7" s="351">
        <v>6</v>
      </c>
      <c r="B7" s="354" t="s">
        <v>149</v>
      </c>
      <c r="C7" s="354"/>
      <c r="D7" s="354"/>
    </row>
    <row r="8" spans="1:4" ht="18.75" x14ac:dyDescent="0.3">
      <c r="A8" s="351">
        <v>7</v>
      </c>
      <c r="B8" s="355" t="s">
        <v>150</v>
      </c>
      <c r="C8" s="355"/>
      <c r="D8" s="355"/>
    </row>
    <row r="9" spans="1:4" ht="18.75" x14ac:dyDescent="0.3">
      <c r="A9" s="351">
        <v>8</v>
      </c>
      <c r="B9" s="1038" t="s">
        <v>151</v>
      </c>
      <c r="C9" s="1039"/>
      <c r="D9" s="1039"/>
    </row>
    <row r="10" spans="1:4" ht="18.75" x14ac:dyDescent="0.3">
      <c r="A10" s="351">
        <v>9</v>
      </c>
      <c r="B10" s="1040" t="s">
        <v>152</v>
      </c>
      <c r="C10" s="1041"/>
      <c r="D10" s="1041"/>
    </row>
    <row r="11" spans="1:4" ht="37.5" x14ac:dyDescent="0.3">
      <c r="A11" s="351">
        <v>10</v>
      </c>
      <c r="B11" s="356" t="s">
        <v>155</v>
      </c>
      <c r="C11" s="357"/>
      <c r="D11" s="357"/>
    </row>
    <row r="12" spans="1:4" ht="18.75" x14ac:dyDescent="0.3">
      <c r="A12" s="351">
        <v>11</v>
      </c>
      <c r="B12" s="1040" t="s">
        <v>281</v>
      </c>
      <c r="C12" s="1041"/>
      <c r="D12" s="1041"/>
    </row>
    <row r="13" spans="1:4" ht="18.75" x14ac:dyDescent="0.3">
      <c r="A13" s="351">
        <v>12</v>
      </c>
      <c r="B13" s="1038" t="s">
        <v>154</v>
      </c>
      <c r="C13" s="1039"/>
      <c r="D13" s="1039"/>
    </row>
    <row r="14" spans="1:4" ht="56.25" x14ac:dyDescent="0.3">
      <c r="A14" s="351">
        <v>13</v>
      </c>
      <c r="B14" s="358" t="s">
        <v>231</v>
      </c>
      <c r="C14" s="359"/>
      <c r="D14" s="359"/>
    </row>
    <row r="15" spans="1:4" ht="18.75" x14ac:dyDescent="0.3">
      <c r="A15" s="351">
        <v>14</v>
      </c>
      <c r="B15" s="310" t="s">
        <v>282</v>
      </c>
      <c r="C15" s="359"/>
      <c r="D15" s="359"/>
    </row>
    <row r="16" spans="1:4" ht="37.5" x14ac:dyDescent="0.3">
      <c r="A16" s="351">
        <v>15</v>
      </c>
      <c r="B16" s="358" t="s">
        <v>283</v>
      </c>
      <c r="C16" s="359"/>
      <c r="D16" s="359"/>
    </row>
    <row r="17" spans="1:4" ht="37.5" x14ac:dyDescent="0.3">
      <c r="A17" s="351">
        <v>16</v>
      </c>
      <c r="B17" s="358" t="s">
        <v>284</v>
      </c>
      <c r="C17" s="359"/>
      <c r="D17" s="359"/>
    </row>
    <row r="18" spans="1:4" ht="18.75" x14ac:dyDescent="0.3">
      <c r="A18" s="351">
        <v>17</v>
      </c>
      <c r="B18" s="310" t="s">
        <v>285</v>
      </c>
      <c r="C18" s="359"/>
      <c r="D18" s="359"/>
    </row>
    <row r="19" spans="1:4" ht="18.75" x14ac:dyDescent="0.3">
      <c r="A19" s="351">
        <v>18</v>
      </c>
      <c r="B19" s="350" t="s">
        <v>286</v>
      </c>
      <c r="C19" s="359"/>
      <c r="D19" s="359"/>
    </row>
    <row r="20" spans="1:4" ht="18.75" x14ac:dyDescent="0.3">
      <c r="A20" s="351">
        <v>19</v>
      </c>
      <c r="B20" s="350" t="s">
        <v>287</v>
      </c>
      <c r="C20" s="359"/>
      <c r="D20" s="359"/>
    </row>
    <row r="21" spans="1:4" ht="18.75" x14ac:dyDescent="0.3">
      <c r="A21" s="351">
        <v>20</v>
      </c>
      <c r="B21" s="350" t="s">
        <v>288</v>
      </c>
      <c r="C21" s="359"/>
      <c r="D21" s="359"/>
    </row>
    <row r="22" spans="1:4" ht="18.75" x14ac:dyDescent="0.3">
      <c r="A22" s="351">
        <v>21</v>
      </c>
      <c r="B22" s="350" t="s">
        <v>289</v>
      </c>
      <c r="C22" s="359"/>
      <c r="D22" s="359"/>
    </row>
    <row r="23" spans="1:4" ht="18.75" x14ac:dyDescent="0.3">
      <c r="A23" s="351">
        <v>22</v>
      </c>
      <c r="B23" s="350" t="s">
        <v>290</v>
      </c>
      <c r="C23" s="359"/>
      <c r="D23" s="359"/>
    </row>
  </sheetData>
  <mergeCells count="4"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8"/>
  <sheetViews>
    <sheetView topLeftCell="A25" workbookViewId="0">
      <selection activeCell="H42" sqref="H42"/>
    </sheetView>
  </sheetViews>
  <sheetFormatPr defaultRowHeight="15" x14ac:dyDescent="0.25"/>
  <cols>
    <col min="1" max="1" width="3.28515625" customWidth="1"/>
    <col min="2" max="2" width="18" customWidth="1"/>
    <col min="3" max="3" width="14.85546875" customWidth="1"/>
    <col min="4" max="4" width="8" customWidth="1"/>
    <col min="5" max="5" width="7.28515625" customWidth="1"/>
    <col min="6" max="6" width="17.28515625" customWidth="1"/>
    <col min="7" max="7" width="2.42578125" customWidth="1"/>
    <col min="9" max="9" width="6" customWidth="1"/>
    <col min="10" max="10" width="7.140625" customWidth="1"/>
    <col min="11" max="11" width="17.28515625" customWidth="1"/>
    <col min="12" max="12" width="14.28515625" customWidth="1"/>
    <col min="13" max="13" width="3" customWidth="1"/>
    <col min="14" max="14" width="11.7109375" customWidth="1"/>
  </cols>
  <sheetData>
    <row r="1" spans="5:14" ht="12" customHeight="1" x14ac:dyDescent="0.25">
      <c r="H1" s="93"/>
      <c r="J1" s="720" t="s">
        <v>106</v>
      </c>
      <c r="K1" s="720"/>
      <c r="L1" s="720"/>
      <c r="M1" s="612"/>
    </row>
    <row r="2" spans="5:14" ht="12" customHeight="1" x14ac:dyDescent="0.25">
      <c r="H2" s="93"/>
      <c r="J2" s="720" t="s">
        <v>107</v>
      </c>
      <c r="K2" s="720"/>
      <c r="L2" s="720"/>
      <c r="M2" s="612"/>
    </row>
    <row r="3" spans="5:14" ht="12" customHeight="1" x14ac:dyDescent="0.25">
      <c r="H3" s="93"/>
      <c r="J3" s="720" t="s">
        <v>108</v>
      </c>
      <c r="K3" s="720"/>
      <c r="L3" s="720"/>
      <c r="M3" s="612"/>
    </row>
    <row r="4" spans="5:14" ht="12" customHeight="1" x14ac:dyDescent="0.25">
      <c r="H4" s="93"/>
      <c r="J4" s="720" t="s">
        <v>139</v>
      </c>
      <c r="K4" s="720"/>
      <c r="L4" s="720"/>
      <c r="M4" s="720"/>
    </row>
    <row r="5" spans="5:14" ht="12" customHeight="1" x14ac:dyDescent="0.25">
      <c r="H5" s="93"/>
      <c r="J5" s="720" t="s">
        <v>106</v>
      </c>
      <c r="K5" s="720"/>
      <c r="L5" s="720"/>
      <c r="M5" s="612"/>
    </row>
    <row r="6" spans="5:14" ht="12" customHeight="1" x14ac:dyDescent="0.25">
      <c r="H6" s="93"/>
      <c r="J6" s="721" t="s">
        <v>109</v>
      </c>
      <c r="K6" s="721"/>
      <c r="L6" s="721"/>
      <c r="M6" s="721"/>
    </row>
    <row r="7" spans="5:14" ht="37.5" customHeight="1" x14ac:dyDescent="0.25">
      <c r="H7" s="93"/>
      <c r="J7" s="726" t="s">
        <v>309</v>
      </c>
      <c r="K7" s="726"/>
      <c r="L7" s="726"/>
      <c r="M7" s="613"/>
    </row>
    <row r="8" spans="5:14" ht="23.25" customHeight="1" x14ac:dyDescent="0.25">
      <c r="H8" s="93"/>
      <c r="J8" s="719" t="s">
        <v>431</v>
      </c>
      <c r="K8" s="719"/>
      <c r="L8" s="719"/>
      <c r="M8" s="719"/>
      <c r="N8" s="626"/>
    </row>
    <row r="9" spans="5:14" ht="12" customHeight="1" x14ac:dyDescent="0.25">
      <c r="I9" s="56"/>
      <c r="J9" s="720" t="s">
        <v>140</v>
      </c>
      <c r="K9" s="720"/>
      <c r="L9" s="720"/>
      <c r="M9" s="720"/>
      <c r="N9" s="627"/>
    </row>
    <row r="10" spans="5:14" ht="14.25" customHeight="1" x14ac:dyDescent="0.25">
      <c r="I10" s="56"/>
      <c r="J10" s="719" t="s">
        <v>442</v>
      </c>
      <c r="K10" s="719"/>
      <c r="L10" s="719"/>
      <c r="M10" s="719"/>
      <c r="N10" s="27"/>
    </row>
    <row r="11" spans="5:14" ht="12.75" customHeight="1" x14ac:dyDescent="0.25">
      <c r="I11" s="56"/>
      <c r="J11" s="56"/>
      <c r="K11" s="627"/>
      <c r="L11" s="627"/>
      <c r="M11" s="627"/>
      <c r="N11" s="627"/>
    </row>
    <row r="12" spans="5:14" ht="12" customHeight="1" x14ac:dyDescent="0.25">
      <c r="I12" s="56"/>
      <c r="K12" s="628"/>
      <c r="L12" s="629"/>
      <c r="M12" s="629"/>
      <c r="N12" s="27"/>
    </row>
    <row r="13" spans="5:14" ht="12" customHeight="1" x14ac:dyDescent="0.25">
      <c r="I13" s="56"/>
      <c r="J13" s="625"/>
      <c r="K13" s="94"/>
      <c r="L13" s="82"/>
      <c r="M13" s="82"/>
    </row>
    <row r="14" spans="5:14" ht="52.5" customHeight="1" x14ac:dyDescent="0.35">
      <c r="E14" s="7"/>
      <c r="F14" s="718" t="s">
        <v>0</v>
      </c>
      <c r="G14" s="718"/>
      <c r="J14" s="7"/>
      <c r="K14" s="7"/>
      <c r="L14" s="7"/>
    </row>
    <row r="15" spans="5:14" ht="21" x14ac:dyDescent="0.35">
      <c r="E15" s="115" t="s">
        <v>1</v>
      </c>
      <c r="F15" s="115"/>
      <c r="G15" s="115"/>
      <c r="H15" s="115"/>
      <c r="I15" s="115"/>
      <c r="J15" s="115"/>
      <c r="K15" s="115"/>
      <c r="L15" s="115"/>
    </row>
    <row r="16" spans="5:14" ht="21" x14ac:dyDescent="0.35">
      <c r="E16" s="718" t="s">
        <v>334</v>
      </c>
      <c r="F16" s="718"/>
      <c r="G16" s="718"/>
      <c r="H16" s="718"/>
      <c r="I16" s="718"/>
      <c r="J16" s="115"/>
      <c r="K16" s="115"/>
      <c r="L16" s="115"/>
    </row>
    <row r="17" spans="1:19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9" ht="15.75" x14ac:dyDescent="0.25">
      <c r="A18" s="6" t="s">
        <v>2</v>
      </c>
      <c r="B18" s="35">
        <v>1000000</v>
      </c>
      <c r="C18" s="1"/>
      <c r="D18" s="68" t="s">
        <v>309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27"/>
      <c r="Q18" s="27"/>
    </row>
    <row r="19" spans="1:19" x14ac:dyDescent="0.25">
      <c r="A19" s="6"/>
      <c r="B19" s="5" t="s">
        <v>192</v>
      </c>
      <c r="D19" s="5" t="s">
        <v>191</v>
      </c>
    </row>
    <row r="20" spans="1:19" ht="15.75" x14ac:dyDescent="0.25">
      <c r="A20" s="6" t="s">
        <v>4</v>
      </c>
      <c r="B20" s="35">
        <v>1010000</v>
      </c>
      <c r="C20" s="1"/>
      <c r="D20" s="68" t="str">
        <f>D18</f>
        <v>Управління гуманітарної політики Нікопольської міської ради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7"/>
      <c r="P20" s="27"/>
      <c r="Q20" s="27"/>
    </row>
    <row r="21" spans="1:19" x14ac:dyDescent="0.25">
      <c r="A21" s="6"/>
      <c r="B21" s="612" t="s">
        <v>444</v>
      </c>
    </row>
    <row r="22" spans="1:19" ht="32.25" customHeight="1" x14ac:dyDescent="0.25">
      <c r="A22" s="6" t="s">
        <v>6</v>
      </c>
      <c r="B22" s="35">
        <v>1015062</v>
      </c>
      <c r="C22" s="200"/>
      <c r="D22" s="787" t="s">
        <v>227</v>
      </c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0"/>
      <c r="P22" s="69"/>
      <c r="Q22" s="69"/>
      <c r="R22" s="69"/>
      <c r="S22" s="69"/>
    </row>
    <row r="23" spans="1:19" ht="15.75" x14ac:dyDescent="0.25">
      <c r="B23" t="s">
        <v>190</v>
      </c>
      <c r="G23" s="23"/>
    </row>
    <row r="24" spans="1:19" ht="21" x14ac:dyDescent="0.35">
      <c r="A24" s="6" t="s">
        <v>13</v>
      </c>
      <c r="B24" s="6" t="s">
        <v>316</v>
      </c>
      <c r="F24" s="788">
        <f>L24+F25</f>
        <v>7145600</v>
      </c>
      <c r="G24" s="788"/>
      <c r="H24" t="s">
        <v>317</v>
      </c>
      <c r="L24" s="562">
        <f>180000+6697600+80900</f>
        <v>6958500</v>
      </c>
      <c r="M24" s="562"/>
      <c r="N24" t="s">
        <v>318</v>
      </c>
    </row>
    <row r="25" spans="1:19" ht="21" x14ac:dyDescent="0.35">
      <c r="B25" t="s">
        <v>319</v>
      </c>
      <c r="F25" s="562">
        <v>187100</v>
      </c>
      <c r="G25" t="s">
        <v>320</v>
      </c>
    </row>
    <row r="27" spans="1:19" ht="18" customHeight="1" x14ac:dyDescent="0.25">
      <c r="A27" s="6" t="s">
        <v>14</v>
      </c>
      <c r="B27" s="61" t="s">
        <v>18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"/>
      <c r="R27" s="6"/>
      <c r="S27" s="6"/>
    </row>
    <row r="28" spans="1:19" ht="57.75" customHeight="1" x14ac:dyDescent="0.25">
      <c r="A28" s="13"/>
      <c r="B28" s="727" t="s">
        <v>443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20"/>
      <c r="P28" s="20"/>
      <c r="Q28" s="18"/>
      <c r="R28" s="15"/>
      <c r="S28" s="15"/>
    </row>
    <row r="29" spans="1:19" ht="24.75" customHeight="1" x14ac:dyDescent="0.25">
      <c r="A29" s="6" t="s">
        <v>15</v>
      </c>
      <c r="B29" s="61" t="s">
        <v>19</v>
      </c>
      <c r="C29" s="61"/>
      <c r="D29" s="61"/>
      <c r="E29" s="66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"/>
      <c r="R29" s="6"/>
      <c r="S29" s="6"/>
    </row>
    <row r="30" spans="1:19" s="363" customFormat="1" ht="31.5" customHeight="1" x14ac:dyDescent="0.25">
      <c r="A30" s="360"/>
      <c r="B30" s="792" t="s">
        <v>361</v>
      </c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361"/>
      <c r="P30" s="362"/>
      <c r="Q30" s="361"/>
      <c r="R30" s="360"/>
      <c r="S30" s="360"/>
    </row>
    <row r="31" spans="1:19" ht="15.75" x14ac:dyDescent="0.25">
      <c r="A31" s="253" t="s">
        <v>322</v>
      </c>
      <c r="B31" s="7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6"/>
      <c r="P31" s="17"/>
      <c r="Q31" s="16"/>
      <c r="R31" s="6"/>
      <c r="S31" s="6"/>
    </row>
    <row r="32" spans="1:19" ht="15.75" x14ac:dyDescent="0.25">
      <c r="A32" s="13"/>
      <c r="B32" s="79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16"/>
      <c r="P32" s="17"/>
      <c r="Q32" s="16"/>
      <c r="R32" s="6"/>
      <c r="S32" s="6"/>
    </row>
    <row r="33" spans="1:19" ht="43.5" x14ac:dyDescent="0.25">
      <c r="A33" s="262" t="s">
        <v>12</v>
      </c>
      <c r="B33" s="793" t="s">
        <v>323</v>
      </c>
      <c r="C33" s="794"/>
      <c r="D33" s="794"/>
      <c r="E33" s="794"/>
      <c r="F33" s="794"/>
      <c r="G33" s="794"/>
      <c r="H33" s="794"/>
      <c r="I33" s="794"/>
      <c r="J33" s="794"/>
      <c r="K33" s="795"/>
      <c r="L33" s="391"/>
      <c r="M33" s="391"/>
      <c r="N33" s="391"/>
      <c r="O33" s="16"/>
      <c r="P33" s="17"/>
      <c r="Q33" s="16"/>
      <c r="R33" s="6"/>
      <c r="S33" s="6"/>
    </row>
    <row r="34" spans="1:19" ht="28.5" customHeight="1" x14ac:dyDescent="0.25">
      <c r="A34" s="401">
        <v>1</v>
      </c>
      <c r="B34" s="796" t="s">
        <v>363</v>
      </c>
      <c r="C34" s="797"/>
      <c r="D34" s="797"/>
      <c r="E34" s="797"/>
      <c r="F34" s="797"/>
      <c r="G34" s="797"/>
      <c r="H34" s="797"/>
      <c r="I34" s="797"/>
      <c r="J34" s="797"/>
      <c r="K34" s="798"/>
      <c r="L34" s="391"/>
      <c r="M34" s="391"/>
      <c r="N34" s="391"/>
      <c r="O34" s="16"/>
      <c r="P34" s="17"/>
      <c r="Q34" s="16"/>
      <c r="R34" s="6"/>
      <c r="S34" s="6"/>
    </row>
    <row r="35" spans="1:19" ht="33" customHeight="1" x14ac:dyDescent="0.25">
      <c r="A35" s="401">
        <v>2</v>
      </c>
      <c r="B35" s="789" t="s">
        <v>414</v>
      </c>
      <c r="C35" s="790"/>
      <c r="D35" s="790"/>
      <c r="E35" s="790"/>
      <c r="F35" s="790"/>
      <c r="G35" s="790"/>
      <c r="H35" s="790"/>
      <c r="I35" s="790"/>
      <c r="J35" s="790"/>
      <c r="K35" s="791"/>
      <c r="L35" s="261"/>
      <c r="M35" s="261"/>
      <c r="N35" s="261"/>
      <c r="O35" s="16"/>
      <c r="P35" s="17"/>
      <c r="Q35" s="16"/>
      <c r="R35" s="6"/>
      <c r="S35" s="6"/>
    </row>
    <row r="36" spans="1:19" ht="15.75" x14ac:dyDescent="0.25">
      <c r="A36" s="392"/>
      <c r="B36" s="393"/>
      <c r="C36" s="391"/>
      <c r="D36" s="391"/>
      <c r="E36" s="391"/>
      <c r="F36" s="391"/>
      <c r="G36" s="391"/>
      <c r="H36" s="391"/>
      <c r="I36" s="391"/>
      <c r="J36" s="391"/>
      <c r="K36" s="391"/>
      <c r="L36" s="63"/>
      <c r="M36" s="63"/>
      <c r="N36" s="63"/>
      <c r="O36" s="16"/>
      <c r="P36" s="17"/>
      <c r="Q36" s="16"/>
      <c r="R36" s="6"/>
      <c r="S36" s="6"/>
    </row>
    <row r="37" spans="1:19" ht="15.75" x14ac:dyDescent="0.25">
      <c r="A37" s="13"/>
      <c r="B37" s="79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6"/>
      <c r="P37" s="17"/>
      <c r="Q37" s="16"/>
      <c r="R37" s="6"/>
      <c r="S37" s="6"/>
    </row>
    <row r="38" spans="1:19" x14ac:dyDescent="0.25">
      <c r="A38" s="6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6"/>
      <c r="R38" s="6"/>
      <c r="S38" s="6"/>
    </row>
    <row r="39" spans="1:19" x14ac:dyDescent="0.25">
      <c r="A39" s="6"/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16"/>
      <c r="R39" s="6"/>
      <c r="S39" s="6"/>
    </row>
    <row r="40" spans="1:19" x14ac:dyDescent="0.25">
      <c r="A40" s="6"/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6"/>
      <c r="R40" s="6"/>
      <c r="S40" s="6"/>
    </row>
    <row r="41" spans="1:19" x14ac:dyDescent="0.25">
      <c r="A41" s="6"/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6"/>
      <c r="R41" s="6"/>
      <c r="S41" s="6"/>
    </row>
    <row r="42" spans="1:19" x14ac:dyDescent="0.25">
      <c r="A42" s="6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6"/>
      <c r="R42" s="6"/>
      <c r="S42" s="6"/>
    </row>
    <row r="43" spans="1:19" x14ac:dyDescent="0.25">
      <c r="A43" s="6"/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6"/>
      <c r="R43" s="6"/>
      <c r="S43" s="6"/>
    </row>
    <row r="44" spans="1:19" x14ac:dyDescent="0.25">
      <c r="A44" s="6"/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6"/>
      <c r="R44" s="6"/>
      <c r="S44" s="6"/>
    </row>
    <row r="45" spans="1:19" x14ac:dyDescent="0.25">
      <c r="A45" s="6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6"/>
      <c r="R45" s="6"/>
      <c r="S45" s="6"/>
    </row>
    <row r="46" spans="1:19" x14ac:dyDescent="0.25">
      <c r="A46" s="6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6"/>
      <c r="R46" s="6"/>
      <c r="S46" s="6"/>
    </row>
    <row r="47" spans="1:19" x14ac:dyDescent="0.25">
      <c r="A47" s="6"/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6"/>
      <c r="S47" s="6"/>
    </row>
    <row r="48" spans="1:19" x14ac:dyDescent="0.25">
      <c r="A48" s="6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6"/>
      <c r="R48" s="6"/>
      <c r="S48" s="6"/>
    </row>
    <row r="49" spans="1:19" x14ac:dyDescent="0.25">
      <c r="A49" s="6"/>
      <c r="B49" s="1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6"/>
      <c r="R49" s="6"/>
      <c r="S49" s="6"/>
    </row>
    <row r="50" spans="1:19" x14ac:dyDescent="0.25">
      <c r="A50" s="6"/>
      <c r="B50" s="1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6"/>
      <c r="R50" s="6"/>
      <c r="S50" s="6"/>
    </row>
    <row r="51" spans="1:19" x14ac:dyDescent="0.25">
      <c r="A51" s="6"/>
      <c r="B51" s="19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6"/>
      <c r="R51" s="6"/>
      <c r="S51" s="6"/>
    </row>
    <row r="52" spans="1:19" x14ac:dyDescent="0.25">
      <c r="A52" s="6"/>
      <c r="B52" s="1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16"/>
      <c r="R52" s="6"/>
      <c r="S52" s="6"/>
    </row>
    <row r="53" spans="1:19" x14ac:dyDescent="0.25">
      <c r="A53" s="6"/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6"/>
      <c r="R53" s="6"/>
      <c r="S53" s="6"/>
    </row>
    <row r="54" spans="1:19" x14ac:dyDescent="0.25">
      <c r="A54" s="6"/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16"/>
      <c r="R54" s="6"/>
      <c r="S54" s="6"/>
    </row>
    <row r="55" spans="1:19" x14ac:dyDescent="0.25">
      <c r="A55" s="6"/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  <c r="Q55" s="16"/>
      <c r="R55" s="6"/>
      <c r="S55" s="6"/>
    </row>
    <row r="56" spans="1:19" x14ac:dyDescent="0.25">
      <c r="A56" s="6"/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  <c r="Q56" s="16"/>
      <c r="R56" s="6"/>
      <c r="S56" s="6"/>
    </row>
    <row r="57" spans="1:19" x14ac:dyDescent="0.25">
      <c r="A57" s="6"/>
      <c r="B57" s="19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16"/>
      <c r="R57" s="6"/>
      <c r="S57" s="6"/>
    </row>
    <row r="58" spans="1:19" x14ac:dyDescent="0.25">
      <c r="A58" s="6"/>
      <c r="B58" s="1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16"/>
      <c r="R58" s="6"/>
      <c r="S58" s="6"/>
    </row>
  </sheetData>
  <mergeCells count="19">
    <mergeCell ref="J7:L7"/>
    <mergeCell ref="J8:M8"/>
    <mergeCell ref="J10:M10"/>
    <mergeCell ref="J6:M6"/>
    <mergeCell ref="J9:M9"/>
    <mergeCell ref="J1:L1"/>
    <mergeCell ref="J2:L2"/>
    <mergeCell ref="J3:L3"/>
    <mergeCell ref="J5:L5"/>
    <mergeCell ref="J4:M4"/>
    <mergeCell ref="F14:G14"/>
    <mergeCell ref="D22:N22"/>
    <mergeCell ref="F24:G24"/>
    <mergeCell ref="E16:I16"/>
    <mergeCell ref="B35:K35"/>
    <mergeCell ref="B28:N28"/>
    <mergeCell ref="B30:N30"/>
    <mergeCell ref="B33:K33"/>
    <mergeCell ref="B34:K34"/>
  </mergeCells>
  <pageMargins left="0.11811023622047245" right="0.19685039370078741" top="0.15748031496062992" bottom="0.15748031496062992" header="0.17" footer="0.18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45"/>
  <sheetViews>
    <sheetView view="pageBreakPreview" topLeftCell="A32" zoomScaleNormal="120" zoomScaleSheetLayoutView="100" workbookViewId="0">
      <selection activeCell="K32" sqref="K32"/>
    </sheetView>
  </sheetViews>
  <sheetFormatPr defaultRowHeight="15" x14ac:dyDescent="0.25"/>
  <cols>
    <col min="1" max="1" width="4.140625" customWidth="1"/>
    <col min="2" max="2" width="14" hidden="1" customWidth="1"/>
    <col min="3" max="3" width="10.7109375" customWidth="1"/>
    <col min="4" max="4" width="9.7109375" customWidth="1"/>
    <col min="5" max="5" width="17.28515625" customWidth="1"/>
    <col min="7" max="7" width="10.140625" customWidth="1"/>
    <col min="9" max="9" width="13.85546875" customWidth="1"/>
    <col min="10" max="10" width="11.28515625" customWidth="1"/>
    <col min="11" max="11" width="12.7109375" customWidth="1"/>
    <col min="14" max="14" width="6.28515625" customWidth="1"/>
  </cols>
  <sheetData>
    <row r="1" spans="1:19" x14ac:dyDescent="0.25">
      <c r="A1" t="s">
        <v>20</v>
      </c>
      <c r="C1" t="s">
        <v>324</v>
      </c>
    </row>
    <row r="2" spans="1:19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  <c r="L2" s="129"/>
      <c r="M2" s="129"/>
      <c r="N2" s="129"/>
    </row>
    <row r="3" spans="1:19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  <c r="L3" s="129"/>
      <c r="M3" s="129"/>
      <c r="N3" s="129"/>
    </row>
    <row r="4" spans="1:19" ht="9" customHeight="1" x14ac:dyDescent="0.25">
      <c r="A4" s="371">
        <v>1</v>
      </c>
      <c r="B4" s="762">
        <v>2</v>
      </c>
      <c r="C4" s="770"/>
      <c r="D4" s="770"/>
      <c r="E4" s="770"/>
      <c r="F4" s="763"/>
      <c r="G4" s="379">
        <v>3</v>
      </c>
      <c r="H4" s="390">
        <v>4</v>
      </c>
      <c r="I4" s="390">
        <v>5</v>
      </c>
      <c r="J4" s="762">
        <v>6</v>
      </c>
      <c r="K4" s="763"/>
      <c r="L4" s="130"/>
      <c r="M4" s="130"/>
      <c r="N4" s="130"/>
    </row>
    <row r="5" spans="1:19" ht="30.75" customHeight="1" x14ac:dyDescent="0.25">
      <c r="A5" s="2">
        <v>1</v>
      </c>
      <c r="B5" s="771" t="s">
        <v>362</v>
      </c>
      <c r="C5" s="772"/>
      <c r="D5" s="772"/>
      <c r="E5" s="772"/>
      <c r="F5" s="773"/>
      <c r="G5" s="555">
        <f>'130112Ира2013'!L24</f>
        <v>6958500</v>
      </c>
      <c r="H5" s="406">
        <f>'130112Ира2013'!F25:F25</f>
        <v>187100</v>
      </c>
      <c r="I5" s="406"/>
      <c r="J5" s="799">
        <f>G5+H5</f>
        <v>7145600</v>
      </c>
      <c r="K5" s="800"/>
      <c r="L5" s="131"/>
      <c r="M5" s="131"/>
      <c r="N5" s="131"/>
    </row>
    <row r="6" spans="1:19" x14ac:dyDescent="0.25">
      <c r="A6" s="11"/>
      <c r="B6" s="774" t="s">
        <v>57</v>
      </c>
      <c r="C6" s="775"/>
      <c r="D6" s="775"/>
      <c r="E6" s="775"/>
      <c r="F6" s="776"/>
      <c r="G6" s="555">
        <f>G5</f>
        <v>6958500</v>
      </c>
      <c r="H6" s="406">
        <f>H5</f>
        <v>187100</v>
      </c>
      <c r="I6" s="406"/>
      <c r="J6" s="799">
        <f>J5</f>
        <v>7145600</v>
      </c>
      <c r="K6" s="800"/>
      <c r="L6" s="131"/>
      <c r="M6" s="131"/>
      <c r="N6" s="131"/>
    </row>
    <row r="7" spans="1:19" ht="19.5" customHeight="1" x14ac:dyDescent="0.25">
      <c r="A7" t="s">
        <v>25</v>
      </c>
      <c r="C7" s="81" t="s">
        <v>328</v>
      </c>
      <c r="I7" s="27"/>
      <c r="J7" s="27"/>
      <c r="K7" s="27"/>
      <c r="L7" s="27"/>
      <c r="M7" s="27"/>
      <c r="N7" s="27"/>
    </row>
    <row r="8" spans="1:19" ht="7.5" customHeight="1" x14ac:dyDescent="0.25">
      <c r="E8" s="29"/>
      <c r="F8" s="29"/>
      <c r="I8" s="29"/>
      <c r="J8" s="83" t="s">
        <v>335</v>
      </c>
      <c r="K8" s="29"/>
      <c r="L8" s="29"/>
      <c r="M8" s="29"/>
      <c r="N8" s="29"/>
      <c r="O8" s="29"/>
      <c r="P8" s="29"/>
      <c r="Q8" s="29"/>
    </row>
    <row r="9" spans="1:19" ht="49.5" customHeight="1" x14ac:dyDescent="0.25">
      <c r="A9" s="757" t="s">
        <v>329</v>
      </c>
      <c r="B9" s="757"/>
      <c r="C9" s="757"/>
      <c r="D9" s="757"/>
      <c r="E9" s="757"/>
      <c r="F9" s="757"/>
      <c r="G9" s="207" t="s">
        <v>21</v>
      </c>
      <c r="H9" s="757" t="s">
        <v>22</v>
      </c>
      <c r="I9" s="757"/>
      <c r="J9" s="208" t="s">
        <v>57</v>
      </c>
      <c r="K9" s="29"/>
      <c r="L9" s="29"/>
      <c r="M9" s="29"/>
      <c r="N9" s="29"/>
      <c r="O9" s="29"/>
      <c r="P9" s="29"/>
      <c r="Q9" s="29"/>
    </row>
    <row r="10" spans="1:19" ht="15" customHeight="1" x14ac:dyDescent="0.25">
      <c r="A10" s="637">
        <v>1</v>
      </c>
      <c r="B10" s="637"/>
      <c r="C10" s="637"/>
      <c r="D10" s="637"/>
      <c r="E10" s="637"/>
      <c r="F10" s="637"/>
      <c r="G10" s="385">
        <v>3</v>
      </c>
      <c r="H10" s="667">
        <v>4</v>
      </c>
      <c r="I10" s="667"/>
      <c r="J10" s="385">
        <v>5</v>
      </c>
      <c r="K10" s="29"/>
      <c r="L10" s="29"/>
      <c r="M10" s="29"/>
      <c r="N10" s="29"/>
      <c r="O10" s="29"/>
      <c r="P10" s="29"/>
      <c r="Q10" s="29"/>
    </row>
    <row r="11" spans="1:19" ht="28.5" customHeight="1" x14ac:dyDescent="0.25">
      <c r="A11" s="779" t="s">
        <v>245</v>
      </c>
      <c r="B11" s="779"/>
      <c r="C11" s="779"/>
      <c r="D11" s="779"/>
      <c r="E11" s="779"/>
      <c r="F11" s="779"/>
      <c r="G11" s="405">
        <f>G6</f>
        <v>6958500</v>
      </c>
      <c r="H11" s="782">
        <f>H6</f>
        <v>187100</v>
      </c>
      <c r="I11" s="782"/>
      <c r="J11" s="406">
        <f>G11+H11</f>
        <v>7145600</v>
      </c>
      <c r="K11" s="29"/>
      <c r="L11" s="29"/>
      <c r="M11" s="29"/>
      <c r="N11" s="29"/>
      <c r="O11" s="29"/>
      <c r="P11" s="29"/>
      <c r="Q11" s="29"/>
    </row>
    <row r="12" spans="1:19" x14ac:dyDescent="0.25">
      <c r="A12" s="674" t="s">
        <v>57</v>
      </c>
      <c r="B12" s="674"/>
      <c r="C12" s="674"/>
      <c r="D12" s="674"/>
      <c r="E12" s="674"/>
      <c r="F12" s="674"/>
      <c r="G12" s="405">
        <f>G11</f>
        <v>6958500</v>
      </c>
      <c r="H12" s="780">
        <f>H11</f>
        <v>187100</v>
      </c>
      <c r="I12" s="781"/>
      <c r="J12" s="538">
        <f>J11</f>
        <v>7145600</v>
      </c>
      <c r="K12" s="29"/>
      <c r="L12" s="29"/>
      <c r="M12" s="29"/>
      <c r="N12" s="29"/>
      <c r="O12" s="27"/>
    </row>
    <row r="13" spans="1:19" ht="33" customHeight="1" x14ac:dyDescent="0.25">
      <c r="A13" s="116" t="s">
        <v>26</v>
      </c>
      <c r="B13" s="44" t="s">
        <v>58</v>
      </c>
      <c r="C13" s="133" t="s">
        <v>336</v>
      </c>
      <c r="E13" s="117"/>
      <c r="F13" s="117"/>
      <c r="G13" s="11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7"/>
    </row>
    <row r="14" spans="1:19" ht="27" customHeight="1" x14ac:dyDescent="0.25">
      <c r="A14" s="34" t="s">
        <v>12</v>
      </c>
      <c r="B14" s="34"/>
      <c r="C14" s="665" t="s">
        <v>325</v>
      </c>
      <c r="D14" s="665"/>
      <c r="E14" s="665"/>
      <c r="F14" s="183" t="s">
        <v>60</v>
      </c>
      <c r="G14" s="747" t="s">
        <v>61</v>
      </c>
      <c r="H14" s="748"/>
      <c r="I14" s="374" t="s">
        <v>327</v>
      </c>
      <c r="J14" s="372" t="s">
        <v>326</v>
      </c>
      <c r="K14" s="22" t="s">
        <v>57</v>
      </c>
      <c r="L14" s="669"/>
      <c r="M14" s="669"/>
      <c r="N14" s="669"/>
      <c r="O14" s="27"/>
      <c r="P14" s="27"/>
      <c r="Q14" s="27"/>
      <c r="R14" s="27"/>
      <c r="S14" s="27"/>
    </row>
    <row r="15" spans="1:19" ht="13.5" customHeight="1" x14ac:dyDescent="0.25">
      <c r="A15" s="396">
        <v>1</v>
      </c>
      <c r="B15" s="396"/>
      <c r="C15" s="746">
        <v>2</v>
      </c>
      <c r="D15" s="746"/>
      <c r="E15" s="746"/>
      <c r="F15" s="397">
        <v>3</v>
      </c>
      <c r="G15" s="785">
        <v>4</v>
      </c>
      <c r="H15" s="786"/>
      <c r="I15" s="398">
        <v>5</v>
      </c>
      <c r="J15" s="398">
        <v>6</v>
      </c>
      <c r="K15" s="398">
        <v>7</v>
      </c>
      <c r="L15" s="669"/>
      <c r="M15" s="669"/>
      <c r="N15" s="669"/>
      <c r="O15" s="27"/>
      <c r="P15" s="27"/>
      <c r="Q15" s="27"/>
      <c r="R15" s="27"/>
      <c r="S15" s="27"/>
    </row>
    <row r="16" spans="1:19" ht="13.5" customHeight="1" x14ac:dyDescent="0.25">
      <c r="A16" s="364">
        <v>2</v>
      </c>
      <c r="B16" s="33"/>
      <c r="C16" s="288" t="s">
        <v>28</v>
      </c>
      <c r="D16" s="289"/>
      <c r="E16" s="290"/>
      <c r="F16" s="501"/>
      <c r="G16" s="827"/>
      <c r="H16" s="828"/>
      <c r="I16" s="499"/>
      <c r="J16" s="499"/>
      <c r="K16" s="499"/>
      <c r="L16" s="669"/>
      <c r="M16" s="669"/>
      <c r="N16" s="669"/>
      <c r="O16" s="27"/>
      <c r="P16" s="27"/>
      <c r="Q16" s="27"/>
      <c r="R16" s="27"/>
      <c r="S16" s="27"/>
    </row>
    <row r="17" spans="1:23" ht="48.75" customHeight="1" x14ac:dyDescent="0.25">
      <c r="A17" s="364"/>
      <c r="B17" s="122"/>
      <c r="C17" s="812" t="s">
        <v>364</v>
      </c>
      <c r="D17" s="813"/>
      <c r="E17" s="814"/>
      <c r="F17" s="488" t="s">
        <v>30</v>
      </c>
      <c r="G17" s="829" t="s">
        <v>338</v>
      </c>
      <c r="H17" s="830"/>
      <c r="I17" s="500">
        <v>1</v>
      </c>
      <c r="J17" s="505"/>
      <c r="K17" s="510">
        <f>I17+J17</f>
        <v>1</v>
      </c>
      <c r="L17" s="150"/>
      <c r="M17" s="150"/>
      <c r="N17" s="150"/>
      <c r="O17" s="27"/>
      <c r="P17" s="27"/>
      <c r="Q17" s="27"/>
      <c r="R17" s="27"/>
      <c r="S17" s="27"/>
    </row>
    <row r="18" spans="1:23" ht="15" customHeight="1" x14ac:dyDescent="0.25">
      <c r="A18" s="366">
        <v>3</v>
      </c>
      <c r="B18" s="86"/>
      <c r="C18" s="288" t="s">
        <v>29</v>
      </c>
      <c r="D18" s="289"/>
      <c r="E18" s="290"/>
      <c r="F18" s="488"/>
      <c r="G18" s="831"/>
      <c r="H18" s="832"/>
      <c r="I18" s="500"/>
      <c r="J18" s="500"/>
      <c r="K18" s="500"/>
      <c r="L18" s="95"/>
      <c r="M18" s="167"/>
      <c r="N18" s="29"/>
      <c r="O18" s="669"/>
      <c r="P18" s="669"/>
      <c r="Q18" s="669"/>
      <c r="R18" s="669"/>
      <c r="S18" s="669"/>
    </row>
    <row r="19" spans="1:23" ht="27.75" customHeight="1" x14ac:dyDescent="0.25">
      <c r="A19" s="365"/>
      <c r="B19" s="33"/>
      <c r="C19" s="808" t="s">
        <v>365</v>
      </c>
      <c r="D19" s="809"/>
      <c r="E19" s="810"/>
      <c r="F19" s="508" t="s">
        <v>30</v>
      </c>
      <c r="G19" s="829" t="s">
        <v>338</v>
      </c>
      <c r="H19" s="830"/>
      <c r="I19" s="509">
        <v>15</v>
      </c>
      <c r="J19" s="509"/>
      <c r="K19" s="509">
        <v>15</v>
      </c>
      <c r="L19" s="95"/>
      <c r="M19" s="29"/>
      <c r="N19" s="29"/>
      <c r="O19" s="669"/>
      <c r="P19" s="669"/>
      <c r="Q19" s="669"/>
      <c r="R19" s="669"/>
      <c r="S19" s="669"/>
    </row>
    <row r="20" spans="1:23" x14ac:dyDescent="0.25">
      <c r="A20" s="364">
        <v>4</v>
      </c>
      <c r="B20" s="33"/>
      <c r="C20" s="288" t="s">
        <v>32</v>
      </c>
      <c r="D20" s="289"/>
      <c r="E20" s="290"/>
      <c r="F20" s="501"/>
      <c r="G20" s="833"/>
      <c r="H20" s="834"/>
      <c r="I20" s="500"/>
      <c r="J20" s="500"/>
      <c r="K20" s="500"/>
      <c r="L20" s="95"/>
      <c r="M20" s="29"/>
      <c r="N20" s="29"/>
      <c r="O20" s="29"/>
      <c r="P20" s="29"/>
      <c r="Q20" s="29"/>
      <c r="R20" s="29"/>
      <c r="S20" s="29"/>
    </row>
    <row r="21" spans="1:23" ht="78" customHeight="1" x14ac:dyDescent="0.25">
      <c r="A21" s="364"/>
      <c r="B21" s="33"/>
      <c r="C21" s="801" t="s">
        <v>366</v>
      </c>
      <c r="D21" s="802"/>
      <c r="E21" s="803"/>
      <c r="F21" s="501" t="s">
        <v>36</v>
      </c>
      <c r="G21" s="829" t="s">
        <v>338</v>
      </c>
      <c r="H21" s="830"/>
      <c r="I21" s="506">
        <v>1000</v>
      </c>
      <c r="J21" s="506"/>
      <c r="K21" s="506">
        <v>1000</v>
      </c>
      <c r="L21" s="160"/>
      <c r="M21" s="161"/>
      <c r="N21" s="161"/>
      <c r="O21" s="161"/>
      <c r="P21" s="161"/>
      <c r="Q21" s="161"/>
      <c r="R21" s="161"/>
      <c r="S21" s="161"/>
    </row>
    <row r="22" spans="1:23" ht="19.5" customHeight="1" x14ac:dyDescent="0.25">
      <c r="A22" s="364">
        <v>5</v>
      </c>
      <c r="B22" s="33"/>
      <c r="C22" s="485" t="s">
        <v>168</v>
      </c>
      <c r="D22" s="486"/>
      <c r="E22" s="487"/>
      <c r="F22" s="501"/>
      <c r="G22" s="827" t="s">
        <v>84</v>
      </c>
      <c r="H22" s="828"/>
      <c r="I22" s="499"/>
      <c r="J22" s="506"/>
      <c r="K22" s="506"/>
      <c r="L22" s="154"/>
    </row>
    <row r="23" spans="1:23" ht="58.5" customHeight="1" x14ac:dyDescent="0.25">
      <c r="A23" s="364"/>
      <c r="B23" s="33"/>
      <c r="C23" s="804" t="s">
        <v>367</v>
      </c>
      <c r="D23" s="805"/>
      <c r="E23" s="806"/>
      <c r="F23" s="501" t="s">
        <v>34</v>
      </c>
      <c r="G23" s="827" t="s">
        <v>84</v>
      </c>
      <c r="H23" s="828"/>
      <c r="I23" s="511">
        <v>1</v>
      </c>
      <c r="J23" s="507"/>
      <c r="K23" s="507">
        <v>1</v>
      </c>
      <c r="L23" s="154"/>
    </row>
    <row r="24" spans="1:23" s="8" customFormat="1" ht="24" customHeight="1" x14ac:dyDescent="0.25">
      <c r="A24" s="581">
        <v>1</v>
      </c>
      <c r="B24" s="581"/>
      <c r="C24" s="815" t="s">
        <v>28</v>
      </c>
      <c r="D24" s="816"/>
      <c r="E24" s="817"/>
      <c r="F24" s="582"/>
      <c r="G24" s="835"/>
      <c r="H24" s="835"/>
      <c r="I24" s="835"/>
      <c r="J24" s="835"/>
      <c r="K24" s="835"/>
      <c r="L24" s="583"/>
    </row>
    <row r="25" spans="1:23" ht="92.25" customHeight="1" x14ac:dyDescent="0.25">
      <c r="A25" s="542"/>
      <c r="B25" s="543"/>
      <c r="C25" s="818" t="s">
        <v>415</v>
      </c>
      <c r="D25" s="819"/>
      <c r="E25" s="820"/>
      <c r="F25" s="544" t="s">
        <v>30</v>
      </c>
      <c r="G25" s="836" t="s">
        <v>416</v>
      </c>
      <c r="H25" s="837"/>
      <c r="I25" s="545">
        <v>1</v>
      </c>
      <c r="J25" s="546">
        <v>0</v>
      </c>
      <c r="K25" s="546">
        <f>I25+J25</f>
        <v>1</v>
      </c>
      <c r="L25" s="204"/>
    </row>
    <row r="26" spans="1:23" ht="103.5" customHeight="1" x14ac:dyDescent="0.25">
      <c r="A26" s="547"/>
      <c r="B26" s="548"/>
      <c r="C26" s="818" t="s">
        <v>417</v>
      </c>
      <c r="D26" s="819"/>
      <c r="E26" s="820"/>
      <c r="F26" s="544" t="s">
        <v>104</v>
      </c>
      <c r="G26" s="836" t="s">
        <v>416</v>
      </c>
      <c r="H26" s="837"/>
      <c r="I26" s="545">
        <v>49.42</v>
      </c>
      <c r="J26" s="546">
        <v>0</v>
      </c>
      <c r="K26" s="546">
        <f>I26+J26</f>
        <v>49.42</v>
      </c>
      <c r="L26" s="30"/>
    </row>
    <row r="27" spans="1:23" ht="121.5" customHeight="1" x14ac:dyDescent="0.25">
      <c r="A27" s="547"/>
      <c r="B27" s="548"/>
      <c r="C27" s="818" t="s">
        <v>418</v>
      </c>
      <c r="D27" s="819"/>
      <c r="E27" s="820"/>
      <c r="F27" s="544" t="s">
        <v>30</v>
      </c>
      <c r="G27" s="836" t="s">
        <v>416</v>
      </c>
      <c r="H27" s="837"/>
      <c r="I27" s="546">
        <v>7</v>
      </c>
      <c r="J27" s="546">
        <v>0</v>
      </c>
      <c r="K27" s="546">
        <f t="shared" ref="K27:K28" si="0">I27+J27</f>
        <v>7</v>
      </c>
      <c r="L27" s="40"/>
    </row>
    <row r="28" spans="1:23" ht="108.75" customHeight="1" x14ac:dyDescent="0.25">
      <c r="A28" s="547"/>
      <c r="B28" s="548"/>
      <c r="C28" s="821" t="s">
        <v>419</v>
      </c>
      <c r="D28" s="822"/>
      <c r="E28" s="823"/>
      <c r="F28" s="540" t="s">
        <v>104</v>
      </c>
      <c r="G28" s="836" t="s">
        <v>416</v>
      </c>
      <c r="H28" s="837"/>
      <c r="I28" s="549" t="s">
        <v>420</v>
      </c>
      <c r="J28" s="549">
        <f>H20</f>
        <v>0</v>
      </c>
      <c r="K28" s="549">
        <f t="shared" si="0"/>
        <v>315</v>
      </c>
      <c r="L28" s="204"/>
      <c r="M28" s="40"/>
      <c r="N28" s="30"/>
      <c r="O28" s="30"/>
      <c r="P28" s="30"/>
    </row>
    <row r="29" spans="1:23" x14ac:dyDescent="0.25">
      <c r="A29" s="550">
        <v>2</v>
      </c>
      <c r="B29" s="550"/>
      <c r="C29" s="824" t="s">
        <v>29</v>
      </c>
      <c r="D29" s="825"/>
      <c r="E29" s="826"/>
      <c r="F29" s="539"/>
      <c r="G29" s="827"/>
      <c r="H29" s="828"/>
      <c r="I29" s="546"/>
      <c r="J29" s="546"/>
      <c r="K29" s="546"/>
    </row>
    <row r="30" spans="1:23" ht="123.75" customHeight="1" x14ac:dyDescent="0.25">
      <c r="A30" s="542"/>
      <c r="B30" s="542"/>
      <c r="C30" s="801" t="s">
        <v>421</v>
      </c>
      <c r="D30" s="802"/>
      <c r="E30" s="803"/>
      <c r="F30" s="539" t="s">
        <v>372</v>
      </c>
      <c r="G30" s="836" t="s">
        <v>416</v>
      </c>
      <c r="H30" s="837"/>
      <c r="I30" s="546">
        <v>13231</v>
      </c>
      <c r="J30" s="546">
        <v>0</v>
      </c>
      <c r="K30" s="546">
        <f>I30+J30</f>
        <v>13231</v>
      </c>
      <c r="M30" s="811"/>
      <c r="N30" s="811"/>
      <c r="O30" s="811"/>
      <c r="P30" s="811"/>
      <c r="Q30" s="811"/>
      <c r="R30" s="811"/>
      <c r="S30" s="556"/>
      <c r="T30" s="557"/>
      <c r="U30" s="41"/>
      <c r="V30" s="41"/>
      <c r="W30" s="38"/>
    </row>
    <row r="31" spans="1:23" x14ac:dyDescent="0.25">
      <c r="A31" s="542">
        <v>3</v>
      </c>
      <c r="B31" s="542"/>
      <c r="C31" s="824" t="s">
        <v>332</v>
      </c>
      <c r="D31" s="825"/>
      <c r="E31" s="826"/>
      <c r="F31" s="539"/>
      <c r="G31" s="836"/>
      <c r="H31" s="837"/>
      <c r="I31" s="546"/>
      <c r="J31" s="546"/>
      <c r="K31" s="546"/>
      <c r="M31" s="558"/>
      <c r="N31" s="558"/>
      <c r="O31" s="558"/>
      <c r="P31" s="27"/>
      <c r="Q31" s="27"/>
      <c r="R31" s="30"/>
      <c r="S31" s="559"/>
      <c r="T31" s="30"/>
      <c r="U31" s="30"/>
      <c r="V31" s="560"/>
      <c r="W31" s="560"/>
    </row>
    <row r="32" spans="1:23" ht="110.25" customHeight="1" x14ac:dyDescent="0.25">
      <c r="A32" s="542"/>
      <c r="B32" s="542"/>
      <c r="C32" s="838" t="s">
        <v>422</v>
      </c>
      <c r="D32" s="839"/>
      <c r="E32" s="840"/>
      <c r="F32" s="541" t="s">
        <v>36</v>
      </c>
      <c r="G32" s="836" t="s">
        <v>416</v>
      </c>
      <c r="H32" s="837"/>
      <c r="I32" s="551">
        <f>6697600+80900</f>
        <v>6778500</v>
      </c>
      <c r="J32" s="551">
        <v>187100</v>
      </c>
      <c r="K32" s="551">
        <f>I32+J32</f>
        <v>6965600</v>
      </c>
      <c r="M32" s="807"/>
      <c r="N32" s="807"/>
      <c r="O32" s="807"/>
      <c r="P32" s="807"/>
      <c r="Q32" s="807"/>
      <c r="R32" s="30"/>
      <c r="S32" s="30"/>
      <c r="T32" s="30"/>
      <c r="U32" s="30"/>
      <c r="V32" s="30"/>
      <c r="W32" s="30"/>
    </row>
    <row r="33" spans="1:23" ht="104.25" customHeight="1" x14ac:dyDescent="0.25">
      <c r="A33" s="542"/>
      <c r="B33" s="542"/>
      <c r="C33" s="801" t="s">
        <v>423</v>
      </c>
      <c r="D33" s="802"/>
      <c r="E33" s="803"/>
      <c r="F33" s="539" t="s">
        <v>36</v>
      </c>
      <c r="G33" s="836" t="s">
        <v>416</v>
      </c>
      <c r="H33" s="837"/>
      <c r="I33" s="551">
        <v>5591.19</v>
      </c>
      <c r="J33" s="551">
        <v>0</v>
      </c>
      <c r="K33" s="551">
        <f>I33+J33</f>
        <v>5591.19</v>
      </c>
      <c r="M33" s="719"/>
      <c r="N33" s="719"/>
      <c r="O33" s="719"/>
      <c r="P33" s="719"/>
      <c r="Q33" s="719"/>
      <c r="R33" s="719"/>
      <c r="S33" s="558"/>
      <c r="T33" s="40"/>
      <c r="U33" s="40"/>
      <c r="V33" s="40"/>
      <c r="W33" s="40"/>
    </row>
    <row r="34" spans="1:23" ht="108.75" customHeight="1" x14ac:dyDescent="0.25">
      <c r="A34" s="542"/>
      <c r="B34" s="542"/>
      <c r="C34" s="801" t="s">
        <v>424</v>
      </c>
      <c r="D34" s="802"/>
      <c r="E34" s="803"/>
      <c r="F34" s="539" t="s">
        <v>36</v>
      </c>
      <c r="G34" s="836" t="s">
        <v>416</v>
      </c>
      <c r="H34" s="837"/>
      <c r="I34" s="551">
        <v>6600.55</v>
      </c>
      <c r="J34" s="551">
        <v>0</v>
      </c>
      <c r="K34" s="551">
        <f>I34+J34</f>
        <v>6600.55</v>
      </c>
      <c r="M34" s="558"/>
      <c r="N34" s="558"/>
      <c r="O34" s="558"/>
      <c r="P34" s="558"/>
      <c r="Q34" s="27"/>
      <c r="R34" s="40"/>
      <c r="S34" s="559"/>
      <c r="T34" s="40"/>
      <c r="U34" s="30"/>
      <c r="V34" s="560"/>
      <c r="W34" s="560"/>
    </row>
    <row r="35" spans="1:23" ht="119.25" customHeight="1" x14ac:dyDescent="0.25">
      <c r="A35" s="542"/>
      <c r="B35" s="542"/>
      <c r="C35" s="801" t="s">
        <v>425</v>
      </c>
      <c r="D35" s="809"/>
      <c r="E35" s="810"/>
      <c r="F35" s="539" t="s">
        <v>36</v>
      </c>
      <c r="G35" s="836" t="s">
        <v>416</v>
      </c>
      <c r="H35" s="837"/>
      <c r="I35" s="551">
        <v>939600</v>
      </c>
      <c r="J35" s="551">
        <v>26728.57</v>
      </c>
      <c r="K35" s="551">
        <f>I35+J35</f>
        <v>966328.57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19.25" customHeight="1" x14ac:dyDescent="0.25">
      <c r="A36" s="542"/>
      <c r="B36" s="542"/>
      <c r="C36" s="801" t="s">
        <v>426</v>
      </c>
      <c r="D36" s="802"/>
      <c r="E36" s="803"/>
      <c r="F36" s="539" t="s">
        <v>36</v>
      </c>
      <c r="G36" s="836" t="s">
        <v>416</v>
      </c>
      <c r="H36" s="837"/>
      <c r="I36" s="551">
        <v>497.12</v>
      </c>
      <c r="J36" s="551">
        <v>14.14</v>
      </c>
      <c r="K36" s="551">
        <f t="shared" ref="K36" si="1">I36+J36</f>
        <v>511.26</v>
      </c>
    </row>
    <row r="37" spans="1:23" x14ac:dyDescent="0.25">
      <c r="A37" s="542">
        <v>4</v>
      </c>
      <c r="B37" s="542"/>
      <c r="C37" s="824" t="s">
        <v>33</v>
      </c>
      <c r="D37" s="825"/>
      <c r="E37" s="826"/>
      <c r="F37" s="539"/>
      <c r="G37" s="836"/>
      <c r="H37" s="837"/>
      <c r="I37" s="546"/>
      <c r="J37" s="546" t="s">
        <v>63</v>
      </c>
      <c r="K37" s="546"/>
    </row>
    <row r="38" spans="1:23" ht="139.5" customHeight="1" x14ac:dyDescent="0.25">
      <c r="A38" s="542"/>
      <c r="B38" s="543"/>
      <c r="C38" s="801" t="s">
        <v>427</v>
      </c>
      <c r="D38" s="802"/>
      <c r="E38" s="803"/>
      <c r="F38" s="539" t="s">
        <v>34</v>
      </c>
      <c r="G38" s="836" t="s">
        <v>416</v>
      </c>
      <c r="H38" s="837"/>
      <c r="I38" s="552">
        <v>0.15</v>
      </c>
      <c r="J38" s="553">
        <v>0</v>
      </c>
      <c r="K38" s="553">
        <f>I38+J38</f>
        <v>0.15</v>
      </c>
    </row>
    <row r="39" spans="1:23" ht="108.75" customHeight="1" x14ac:dyDescent="0.25">
      <c r="A39" s="542"/>
      <c r="B39" s="543"/>
      <c r="C39" s="801" t="s">
        <v>428</v>
      </c>
      <c r="D39" s="802"/>
      <c r="E39" s="803"/>
      <c r="F39" s="539" t="s">
        <v>30</v>
      </c>
      <c r="G39" s="836" t="s">
        <v>416</v>
      </c>
      <c r="H39" s="837"/>
      <c r="I39" s="554" t="s">
        <v>429</v>
      </c>
      <c r="J39" s="549">
        <v>0</v>
      </c>
      <c r="K39" s="549" t="s">
        <v>429</v>
      </c>
    </row>
    <row r="41" spans="1:23" ht="15" customHeight="1" x14ac:dyDescent="0.25">
      <c r="A41" s="721" t="s">
        <v>333</v>
      </c>
      <c r="B41" s="721"/>
      <c r="C41" s="721"/>
      <c r="D41" s="721"/>
      <c r="E41" s="721"/>
      <c r="F41" s="721"/>
      <c r="G41" s="721"/>
      <c r="H41" s="721"/>
      <c r="I41" s="271"/>
      <c r="J41" s="41" t="s">
        <v>219</v>
      </c>
      <c r="K41" s="38"/>
    </row>
    <row r="42" spans="1:23" x14ac:dyDescent="0.25">
      <c r="C42" s="56"/>
      <c r="D42" s="56"/>
      <c r="E42" s="56"/>
      <c r="H42" s="30"/>
      <c r="I42" s="559"/>
      <c r="J42" s="560" t="s">
        <v>77</v>
      </c>
      <c r="K42" s="204"/>
    </row>
    <row r="43" spans="1:23" ht="15" customHeight="1" x14ac:dyDescent="0.25">
      <c r="C43" s="677" t="s">
        <v>78</v>
      </c>
      <c r="D43" s="677"/>
      <c r="E43" s="677"/>
      <c r="F43" s="677"/>
      <c r="G43" s="677"/>
      <c r="H43" s="30"/>
      <c r="I43" s="30"/>
      <c r="J43" s="30"/>
      <c r="K43" s="30"/>
    </row>
    <row r="44" spans="1:23" ht="12" customHeight="1" x14ac:dyDescent="0.25">
      <c r="A44" s="720" t="s">
        <v>312</v>
      </c>
      <c r="B44" s="720"/>
      <c r="C44" s="720"/>
      <c r="D44" s="720"/>
      <c r="E44" s="720"/>
      <c r="F44" s="720"/>
      <c r="G44" s="720"/>
      <c r="H44" s="720"/>
      <c r="I44" s="58"/>
      <c r="J44" s="41" t="s">
        <v>276</v>
      </c>
      <c r="K44" s="40"/>
    </row>
    <row r="45" spans="1:23" x14ac:dyDescent="0.25">
      <c r="C45" s="56"/>
      <c r="D45" s="56"/>
      <c r="E45" s="56"/>
      <c r="F45" s="56"/>
      <c r="H45" s="40"/>
      <c r="I45" s="559"/>
      <c r="J45" s="560" t="s">
        <v>77</v>
      </c>
      <c r="K45" s="204"/>
    </row>
  </sheetData>
  <mergeCells count="82">
    <mergeCell ref="A44:H44"/>
    <mergeCell ref="C38:E38"/>
    <mergeCell ref="G38:H38"/>
    <mergeCell ref="C39:E39"/>
    <mergeCell ref="G39:H39"/>
    <mergeCell ref="C36:E36"/>
    <mergeCell ref="G36:H36"/>
    <mergeCell ref="C37:E37"/>
    <mergeCell ref="G37:H37"/>
    <mergeCell ref="C43:G43"/>
    <mergeCell ref="A41:H41"/>
    <mergeCell ref="C33:E33"/>
    <mergeCell ref="G33:H33"/>
    <mergeCell ref="C34:E34"/>
    <mergeCell ref="G34:H34"/>
    <mergeCell ref="C35:E35"/>
    <mergeCell ref="G35:H35"/>
    <mergeCell ref="C30:E30"/>
    <mergeCell ref="G30:H30"/>
    <mergeCell ref="C31:E31"/>
    <mergeCell ref="G31:H31"/>
    <mergeCell ref="C32:E32"/>
    <mergeCell ref="G32:H32"/>
    <mergeCell ref="C14:E14"/>
    <mergeCell ref="G14:H14"/>
    <mergeCell ref="G15:H15"/>
    <mergeCell ref="A12:F12"/>
    <mergeCell ref="H12:I12"/>
    <mergeCell ref="C15:E15"/>
    <mergeCell ref="M33:R33"/>
    <mergeCell ref="G16:H16"/>
    <mergeCell ref="G17:H17"/>
    <mergeCell ref="G18:H18"/>
    <mergeCell ref="G19:H19"/>
    <mergeCell ref="G20:H20"/>
    <mergeCell ref="G21:H21"/>
    <mergeCell ref="G22:H22"/>
    <mergeCell ref="G23:H23"/>
    <mergeCell ref="G24:I24"/>
    <mergeCell ref="J24:K24"/>
    <mergeCell ref="G25:H25"/>
    <mergeCell ref="G26:H26"/>
    <mergeCell ref="G27:H27"/>
    <mergeCell ref="G28:H28"/>
    <mergeCell ref="G29:H29"/>
    <mergeCell ref="C21:E21"/>
    <mergeCell ref="C23:E23"/>
    <mergeCell ref="M32:Q32"/>
    <mergeCell ref="C19:E19"/>
    <mergeCell ref="L15:N15"/>
    <mergeCell ref="L16:N16"/>
    <mergeCell ref="O19:P19"/>
    <mergeCell ref="Q19:S19"/>
    <mergeCell ref="M30:R30"/>
    <mergeCell ref="C17:E17"/>
    <mergeCell ref="C24:E24"/>
    <mergeCell ref="C25:E25"/>
    <mergeCell ref="C26:E26"/>
    <mergeCell ref="C27:E27"/>
    <mergeCell ref="C28:E28"/>
    <mergeCell ref="C29:E29"/>
    <mergeCell ref="L14:N14"/>
    <mergeCell ref="O18:P18"/>
    <mergeCell ref="Q18:S18"/>
    <mergeCell ref="A2:A3"/>
    <mergeCell ref="A10:F10"/>
    <mergeCell ref="H10:I10"/>
    <mergeCell ref="A11:F11"/>
    <mergeCell ref="H11:I11"/>
    <mergeCell ref="A9:F9"/>
    <mergeCell ref="H9:I9"/>
    <mergeCell ref="J6:K6"/>
    <mergeCell ref="J5:K5"/>
    <mergeCell ref="J4:K4"/>
    <mergeCell ref="J2:K3"/>
    <mergeCell ref="B2:F3"/>
    <mergeCell ref="G2:G3"/>
    <mergeCell ref="H2:H3"/>
    <mergeCell ref="I2:I3"/>
    <mergeCell ref="B4:F4"/>
    <mergeCell ref="B5:F5"/>
    <mergeCell ref="B6:F6"/>
  </mergeCells>
  <pageMargins left="0.11811023622047245" right="0.19685039370078741" top="0.31" bottom="0.15748031496062992" header="0.17" footer="0.18"/>
  <pageSetup paperSize="9" scale="92" orientation="portrait" verticalDpi="300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3"/>
  <sheetViews>
    <sheetView view="pageBreakPreview" topLeftCell="A17" zoomScale="110" zoomScaleNormal="99" zoomScaleSheetLayoutView="110" workbookViewId="0">
      <selection activeCell="D22" sqref="D22:M22"/>
    </sheetView>
  </sheetViews>
  <sheetFormatPr defaultRowHeight="15" x14ac:dyDescent="0.25"/>
  <cols>
    <col min="1" max="1" width="5.28515625" customWidth="1"/>
    <col min="2" max="2" width="33.5703125" customWidth="1"/>
    <col min="3" max="3" width="14.85546875" customWidth="1"/>
    <col min="6" max="6" width="7.7109375" customWidth="1"/>
    <col min="8" max="8" width="2" customWidth="1"/>
    <col min="9" max="9" width="8" customWidth="1"/>
    <col min="10" max="10" width="19.7109375" customWidth="1"/>
    <col min="11" max="11" width="9" customWidth="1"/>
    <col min="12" max="12" width="9.42578125" customWidth="1"/>
    <col min="13" max="13" width="8.42578125" customWidth="1"/>
  </cols>
  <sheetData>
    <row r="1" spans="4:13" ht="12" customHeight="1" x14ac:dyDescent="0.25">
      <c r="G1" s="93"/>
      <c r="I1" s="56"/>
      <c r="J1" s="842" t="s">
        <v>106</v>
      </c>
      <c r="K1" s="842"/>
      <c r="L1" s="842"/>
    </row>
    <row r="2" spans="4:13" ht="12" customHeight="1" x14ac:dyDescent="0.25">
      <c r="G2" s="93"/>
      <c r="I2" s="56"/>
      <c r="J2" s="842" t="s">
        <v>107</v>
      </c>
      <c r="K2" s="842"/>
      <c r="L2" s="842"/>
    </row>
    <row r="3" spans="4:13" ht="12" customHeight="1" x14ac:dyDescent="0.25">
      <c r="G3" s="93"/>
      <c r="I3" s="56"/>
      <c r="J3" s="842" t="s">
        <v>108</v>
      </c>
      <c r="K3" s="842"/>
      <c r="L3" s="842"/>
    </row>
    <row r="4" spans="4:13" ht="12" customHeight="1" x14ac:dyDescent="0.25">
      <c r="G4" s="93"/>
      <c r="I4" s="56"/>
      <c r="J4" s="842" t="s">
        <v>139</v>
      </c>
      <c r="K4" s="842"/>
      <c r="L4" s="842"/>
    </row>
    <row r="5" spans="4:13" ht="12" customHeight="1" x14ac:dyDescent="0.25">
      <c r="G5" s="93"/>
      <c r="J5" s="842" t="s">
        <v>106</v>
      </c>
      <c r="K5" s="842"/>
      <c r="L5" s="842"/>
    </row>
    <row r="6" spans="4:13" ht="12" customHeight="1" x14ac:dyDescent="0.25">
      <c r="G6" s="93"/>
      <c r="J6" s="843" t="s">
        <v>109</v>
      </c>
      <c r="K6" s="843"/>
      <c r="L6" s="843"/>
    </row>
    <row r="7" spans="4:13" ht="12" customHeight="1" x14ac:dyDescent="0.25">
      <c r="G7" s="93"/>
      <c r="J7" s="843" t="s">
        <v>313</v>
      </c>
      <c r="K7" s="843"/>
      <c r="L7" s="843"/>
    </row>
    <row r="8" spans="4:13" ht="25.5" customHeight="1" x14ac:dyDescent="0.25">
      <c r="G8" s="93"/>
      <c r="I8" s="845" t="s">
        <v>309</v>
      </c>
      <c r="J8" s="845"/>
      <c r="K8" s="845"/>
      <c r="L8" s="845"/>
      <c r="M8" s="845"/>
    </row>
    <row r="9" spans="4:13" ht="12" customHeight="1" x14ac:dyDescent="0.25">
      <c r="H9" s="56"/>
      <c r="I9" s="56"/>
      <c r="J9" s="846" t="s">
        <v>110</v>
      </c>
      <c r="K9" s="846"/>
      <c r="L9" s="846"/>
      <c r="M9" s="846"/>
    </row>
    <row r="10" spans="4:13" ht="12" customHeight="1" x14ac:dyDescent="0.25">
      <c r="H10" s="56"/>
      <c r="I10" s="56"/>
      <c r="J10" s="842" t="s">
        <v>140</v>
      </c>
      <c r="K10" s="842"/>
      <c r="L10" s="842"/>
    </row>
    <row r="11" spans="4:13" ht="22.5" customHeight="1" x14ac:dyDescent="0.25">
      <c r="H11" s="56"/>
      <c r="I11" s="56"/>
      <c r="J11" s="847" t="s">
        <v>310</v>
      </c>
      <c r="K11" s="847"/>
      <c r="L11" s="847"/>
      <c r="M11" s="847"/>
    </row>
    <row r="12" spans="4:13" ht="12" customHeight="1" x14ac:dyDescent="0.25">
      <c r="H12" s="56"/>
      <c r="J12" s="94" t="s">
        <v>111</v>
      </c>
      <c r="K12" s="82"/>
      <c r="L12" s="82"/>
    </row>
    <row r="13" spans="4:13" ht="12" customHeight="1" x14ac:dyDescent="0.25">
      <c r="H13" s="56"/>
      <c r="I13" s="373"/>
      <c r="J13" s="94" t="s">
        <v>314</v>
      </c>
      <c r="K13" s="82"/>
      <c r="L13" s="82"/>
    </row>
    <row r="14" spans="4:13" ht="82.5" customHeight="1" x14ac:dyDescent="0.35">
      <c r="D14" s="7"/>
      <c r="E14" s="367"/>
      <c r="H14" s="115"/>
      <c r="I14" s="7"/>
      <c r="J14" s="7"/>
      <c r="K14" s="7"/>
    </row>
    <row r="15" spans="4:13" ht="21" x14ac:dyDescent="0.35">
      <c r="D15" s="115" t="s">
        <v>1</v>
      </c>
      <c r="E15" s="115"/>
      <c r="F15" s="115"/>
      <c r="G15" s="115"/>
      <c r="H15" s="115"/>
      <c r="I15" s="115"/>
      <c r="J15" s="115"/>
      <c r="K15" s="115"/>
    </row>
    <row r="16" spans="4:13" ht="21" x14ac:dyDescent="0.35">
      <c r="D16" s="718" t="s">
        <v>334</v>
      </c>
      <c r="E16" s="718"/>
      <c r="F16" s="718"/>
      <c r="G16" s="718"/>
      <c r="H16" s="115"/>
      <c r="I16" s="115"/>
      <c r="J16" s="115"/>
      <c r="K16" s="115"/>
    </row>
    <row r="17" spans="1:1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8" ht="15.75" x14ac:dyDescent="0.25">
      <c r="A18" s="6" t="s">
        <v>2</v>
      </c>
      <c r="B18" s="35">
        <v>1000000</v>
      </c>
      <c r="C18" s="1"/>
      <c r="D18" s="68" t="s">
        <v>309</v>
      </c>
      <c r="E18" s="1"/>
      <c r="F18" s="1"/>
      <c r="G18" s="1"/>
      <c r="H18" s="1"/>
      <c r="I18" s="1"/>
      <c r="J18" s="1"/>
      <c r="K18" s="1"/>
      <c r="L18" s="1"/>
      <c r="M18" s="1"/>
      <c r="N18" s="27"/>
      <c r="O18" s="27"/>
      <c r="P18" s="27"/>
    </row>
    <row r="19" spans="1:18" x14ac:dyDescent="0.25">
      <c r="A19" s="6"/>
      <c r="B19" s="5" t="s">
        <v>194</v>
      </c>
      <c r="D19" s="5" t="s">
        <v>193</v>
      </c>
    </row>
    <row r="20" spans="1:18" ht="15.75" x14ac:dyDescent="0.25">
      <c r="A20" s="6" t="s">
        <v>4</v>
      </c>
      <c r="B20" s="35">
        <v>1010000</v>
      </c>
      <c r="C20" s="1"/>
      <c r="D20" s="68" t="s">
        <v>309</v>
      </c>
      <c r="E20" s="1"/>
      <c r="F20" s="1"/>
      <c r="G20" s="1"/>
      <c r="H20" s="1"/>
      <c r="I20" s="1"/>
      <c r="J20" s="1"/>
      <c r="K20" s="1"/>
      <c r="L20" s="1"/>
      <c r="M20" s="1"/>
      <c r="N20" s="27"/>
      <c r="O20" s="27"/>
      <c r="P20" s="27"/>
    </row>
    <row r="21" spans="1:18" x14ac:dyDescent="0.25">
      <c r="A21" s="6"/>
      <c r="B21" s="5" t="s">
        <v>196</v>
      </c>
      <c r="C21" t="s">
        <v>197</v>
      </c>
    </row>
    <row r="22" spans="1:18" ht="32.25" customHeight="1" x14ac:dyDescent="0.25">
      <c r="A22" s="6" t="s">
        <v>6</v>
      </c>
      <c r="B22" s="35" t="s">
        <v>296</v>
      </c>
      <c r="C22" s="200"/>
      <c r="D22" s="787" t="s">
        <v>246</v>
      </c>
      <c r="E22" s="787"/>
      <c r="F22" s="787"/>
      <c r="G22" s="787"/>
      <c r="H22" s="787"/>
      <c r="I22" s="787"/>
      <c r="J22" s="787"/>
      <c r="K22" s="787"/>
      <c r="L22" s="787"/>
      <c r="M22" s="787"/>
      <c r="N22" s="70"/>
      <c r="O22" s="69"/>
      <c r="P22" s="69"/>
      <c r="Q22" s="69"/>
      <c r="R22" s="69"/>
    </row>
    <row r="23" spans="1:18" ht="15.75" x14ac:dyDescent="0.25">
      <c r="B23" t="s">
        <v>195</v>
      </c>
      <c r="F23" s="23"/>
    </row>
    <row r="24" spans="1:18" ht="21" x14ac:dyDescent="0.35">
      <c r="A24" s="6" t="s">
        <v>13</v>
      </c>
      <c r="B24" s="6" t="s">
        <v>316</v>
      </c>
      <c r="E24" s="844">
        <f>K24+E25</f>
        <v>150000</v>
      </c>
      <c r="F24" s="844"/>
      <c r="G24" t="s">
        <v>317</v>
      </c>
      <c r="K24" s="844">
        <v>150000</v>
      </c>
      <c r="L24" s="844"/>
      <c r="M24" t="s">
        <v>318</v>
      </c>
    </row>
    <row r="25" spans="1:18" ht="21" x14ac:dyDescent="0.35">
      <c r="B25" t="s">
        <v>319</v>
      </c>
      <c r="E25" s="368"/>
      <c r="F25" t="s">
        <v>320</v>
      </c>
    </row>
    <row r="27" spans="1:18" ht="21.75" customHeight="1" x14ac:dyDescent="0.25">
      <c r="A27" s="6" t="s">
        <v>14</v>
      </c>
      <c r="B27" s="6" t="s">
        <v>18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"/>
      <c r="Q27" s="6"/>
      <c r="R27" s="6"/>
    </row>
    <row r="28" spans="1:18" ht="60.75" customHeight="1" x14ac:dyDescent="0.25">
      <c r="A28" s="13"/>
      <c r="B28" s="727" t="s">
        <v>321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20"/>
      <c r="O28" s="20"/>
      <c r="P28" s="18"/>
      <c r="Q28" s="15"/>
      <c r="R28" s="15"/>
    </row>
    <row r="29" spans="1:18" ht="19.5" customHeight="1" x14ac:dyDescent="0.25">
      <c r="A29" s="6" t="s">
        <v>15</v>
      </c>
      <c r="B29" s="6" t="s">
        <v>19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"/>
      <c r="Q29" s="6"/>
      <c r="R29" s="6"/>
    </row>
    <row r="30" spans="1:18" ht="21" customHeight="1" x14ac:dyDescent="0.25">
      <c r="A30" s="6"/>
      <c r="B30" s="210" t="s">
        <v>220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9"/>
      <c r="P30" s="19"/>
      <c r="Q30" s="6"/>
      <c r="R30" s="6"/>
    </row>
    <row r="31" spans="1:18" ht="35.25" customHeight="1" x14ac:dyDescent="0.25">
      <c r="A31" s="6"/>
      <c r="B31" s="841"/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112"/>
      <c r="O31" s="19"/>
      <c r="P31" s="19"/>
      <c r="Q31" s="6"/>
      <c r="R31" s="6"/>
    </row>
    <row r="32" spans="1:18" ht="21" customHeight="1" x14ac:dyDescent="0.25">
      <c r="A32" s="253" t="s">
        <v>322</v>
      </c>
      <c r="B32" s="79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2"/>
      <c r="O32" s="19"/>
      <c r="P32" s="19"/>
      <c r="Q32" s="6"/>
      <c r="R32" s="6"/>
    </row>
    <row r="33" spans="1:18" ht="21" customHeight="1" x14ac:dyDescent="0.25">
      <c r="A33" s="13"/>
      <c r="B33" s="79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12"/>
      <c r="O33" s="19"/>
      <c r="P33" s="19"/>
      <c r="Q33" s="6"/>
      <c r="R33" s="6"/>
    </row>
    <row r="34" spans="1:18" ht="27.75" customHeight="1" x14ac:dyDescent="0.25">
      <c r="A34" s="262" t="s">
        <v>12</v>
      </c>
      <c r="B34" s="793" t="s">
        <v>323</v>
      </c>
      <c r="C34" s="794"/>
      <c r="D34" s="794"/>
      <c r="E34" s="794"/>
      <c r="F34" s="794"/>
      <c r="G34" s="794"/>
      <c r="H34" s="794"/>
      <c r="I34" s="794"/>
      <c r="J34" s="794"/>
      <c r="K34" s="795"/>
      <c r="L34" s="391"/>
      <c r="M34" s="63"/>
      <c r="N34" s="112"/>
      <c r="O34" s="19"/>
      <c r="P34" s="19"/>
      <c r="Q34" s="6"/>
      <c r="R34" s="6"/>
    </row>
    <row r="35" spans="1:18" ht="28.5" customHeight="1" x14ac:dyDescent="0.25">
      <c r="A35" s="259">
        <v>1</v>
      </c>
      <c r="B35" s="789" t="s">
        <v>247</v>
      </c>
      <c r="C35" s="790"/>
      <c r="D35" s="790"/>
      <c r="E35" s="790"/>
      <c r="F35" s="790"/>
      <c r="G35" s="790"/>
      <c r="H35" s="790"/>
      <c r="I35" s="790"/>
      <c r="J35" s="790"/>
      <c r="K35" s="791"/>
      <c r="L35" s="391"/>
      <c r="M35" s="63"/>
      <c r="N35" s="112"/>
      <c r="O35" s="19"/>
      <c r="P35" s="19"/>
      <c r="Q35" s="6"/>
      <c r="R35" s="6"/>
    </row>
    <row r="36" spans="1:18" ht="39" customHeight="1" x14ac:dyDescent="0.25">
      <c r="A36" s="259">
        <v>2</v>
      </c>
      <c r="B36" s="789" t="s">
        <v>253</v>
      </c>
      <c r="C36" s="790"/>
      <c r="D36" s="790"/>
      <c r="E36" s="790"/>
      <c r="F36" s="790"/>
      <c r="G36" s="790"/>
      <c r="H36" s="790"/>
      <c r="I36" s="790"/>
      <c r="J36" s="790"/>
      <c r="K36" s="791"/>
      <c r="L36" s="391"/>
      <c r="M36" s="63"/>
      <c r="N36" s="112"/>
      <c r="O36" s="19"/>
      <c r="P36" s="19"/>
      <c r="Q36" s="6"/>
      <c r="R36" s="6"/>
    </row>
    <row r="37" spans="1:18" ht="21" customHeight="1" x14ac:dyDescent="0.25">
      <c r="A37" s="259">
        <v>3</v>
      </c>
      <c r="B37" s="789" t="s">
        <v>247</v>
      </c>
      <c r="C37" s="790"/>
      <c r="D37" s="790"/>
      <c r="E37" s="790"/>
      <c r="F37" s="790"/>
      <c r="G37" s="790"/>
      <c r="H37" s="790"/>
      <c r="I37" s="790"/>
      <c r="J37" s="790"/>
      <c r="K37" s="791"/>
      <c r="L37" s="261"/>
      <c r="M37" s="261"/>
      <c r="N37" s="112"/>
      <c r="O37" s="19"/>
      <c r="P37" s="19"/>
      <c r="Q37" s="6"/>
      <c r="R37" s="6"/>
    </row>
    <row r="38" spans="1:18" ht="33" customHeight="1" x14ac:dyDescent="0.25">
      <c r="A38" s="401">
        <v>4</v>
      </c>
      <c r="B38" s="789" t="s">
        <v>253</v>
      </c>
      <c r="C38" s="790"/>
      <c r="D38" s="790"/>
      <c r="E38" s="790"/>
      <c r="F38" s="790"/>
      <c r="G38" s="790"/>
      <c r="H38" s="790"/>
      <c r="I38" s="790"/>
      <c r="J38" s="790"/>
      <c r="K38" s="791"/>
      <c r="L38" s="63"/>
      <c r="M38" s="63"/>
      <c r="N38" s="112"/>
      <c r="O38" s="19"/>
      <c r="P38" s="19"/>
      <c r="Q38" s="6"/>
      <c r="R38" s="6"/>
    </row>
    <row r="39" spans="1:18" ht="21" customHeight="1" x14ac:dyDescent="0.25">
      <c r="A39" s="13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63"/>
      <c r="M39" s="63"/>
      <c r="N39" s="112"/>
      <c r="O39" s="19"/>
      <c r="P39" s="19"/>
      <c r="Q39" s="6"/>
      <c r="R39" s="6"/>
    </row>
    <row r="40" spans="1:18" ht="21" customHeight="1" x14ac:dyDescent="0.25">
      <c r="A40" s="6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9"/>
      <c r="P40" s="19"/>
      <c r="Q40" s="6"/>
      <c r="R40" s="6"/>
    </row>
    <row r="41" spans="1:18" ht="21" customHeight="1" x14ac:dyDescent="0.25">
      <c r="A41" s="6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9"/>
      <c r="P41" s="19"/>
      <c r="Q41" s="6"/>
      <c r="R41" s="6"/>
    </row>
    <row r="42" spans="1:18" ht="21" customHeight="1" x14ac:dyDescent="0.25">
      <c r="A42" s="6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9"/>
      <c r="P42" s="19"/>
      <c r="Q42" s="6"/>
      <c r="R42" s="6"/>
    </row>
    <row r="43" spans="1:18" ht="21" customHeight="1" x14ac:dyDescent="0.25">
      <c r="A43" s="6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9"/>
      <c r="P43" s="19"/>
      <c r="Q43" s="6"/>
      <c r="R43" s="6"/>
    </row>
    <row r="44" spans="1:18" ht="21" customHeight="1" x14ac:dyDescent="0.25">
      <c r="A44" s="6"/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9"/>
      <c r="P44" s="19"/>
      <c r="Q44" s="6"/>
      <c r="R44" s="6"/>
    </row>
    <row r="45" spans="1:18" ht="21" customHeight="1" x14ac:dyDescent="0.25">
      <c r="A45" s="6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9"/>
      <c r="P45" s="19"/>
      <c r="Q45" s="6"/>
      <c r="R45" s="6"/>
    </row>
    <row r="46" spans="1:18" ht="21" customHeight="1" x14ac:dyDescent="0.25">
      <c r="A46" s="6"/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9"/>
      <c r="P46" s="19"/>
      <c r="Q46" s="6"/>
      <c r="R46" s="6"/>
    </row>
    <row r="47" spans="1:18" ht="21" customHeight="1" x14ac:dyDescent="0.25">
      <c r="A47" s="6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9"/>
      <c r="P47" s="19"/>
      <c r="Q47" s="6"/>
      <c r="R47" s="6"/>
    </row>
    <row r="48" spans="1:18" ht="21" customHeight="1" x14ac:dyDescent="0.25">
      <c r="A48" s="6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9"/>
      <c r="P48" s="19"/>
      <c r="Q48" s="6"/>
      <c r="R48" s="6"/>
    </row>
    <row r="49" spans="1:18" ht="21" customHeight="1" x14ac:dyDescent="0.25">
      <c r="A49" s="6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9"/>
      <c r="P49" s="19"/>
      <c r="Q49" s="6"/>
      <c r="R49" s="6"/>
    </row>
    <row r="50" spans="1:18" ht="21" customHeight="1" x14ac:dyDescent="0.25">
      <c r="A50" s="6"/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9"/>
      <c r="P50" s="19"/>
      <c r="Q50" s="6"/>
      <c r="R50" s="6"/>
    </row>
    <row r="51" spans="1:18" ht="21" customHeight="1" x14ac:dyDescent="0.25">
      <c r="A51" s="6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9"/>
      <c r="P51" s="19"/>
      <c r="Q51" s="6"/>
      <c r="R51" s="6"/>
    </row>
    <row r="52" spans="1:18" ht="21" customHeight="1" x14ac:dyDescent="0.25">
      <c r="A52" s="6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9"/>
      <c r="P52" s="19"/>
      <c r="Q52" s="6"/>
      <c r="R52" s="6"/>
    </row>
    <row r="53" spans="1:18" ht="21" customHeight="1" x14ac:dyDescent="0.25">
      <c r="A53" s="6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9"/>
      <c r="P53" s="19"/>
      <c r="Q53" s="6"/>
      <c r="R53" s="6"/>
    </row>
    <row r="54" spans="1:18" ht="21" customHeight="1" x14ac:dyDescent="0.25">
      <c r="A54" s="6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9"/>
      <c r="P54" s="19"/>
      <c r="Q54" s="6"/>
      <c r="R54" s="6"/>
    </row>
    <row r="55" spans="1:18" ht="21" customHeight="1" x14ac:dyDescent="0.25">
      <c r="A55" s="6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9"/>
      <c r="P55" s="19"/>
      <c r="Q55" s="6"/>
      <c r="R55" s="6"/>
    </row>
    <row r="56" spans="1:18" ht="21" customHeight="1" x14ac:dyDescent="0.25">
      <c r="A56" s="6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9"/>
      <c r="P56" s="19"/>
      <c r="Q56" s="6"/>
      <c r="R56" s="6"/>
    </row>
    <row r="57" spans="1:18" ht="21" customHeight="1" x14ac:dyDescent="0.25">
      <c r="A57" s="6"/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9"/>
      <c r="P57" s="19"/>
      <c r="Q57" s="6"/>
      <c r="R57" s="6"/>
    </row>
    <row r="58" spans="1:18" ht="21" customHeight="1" x14ac:dyDescent="0.25">
      <c r="A58" s="6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9"/>
      <c r="P58" s="19"/>
      <c r="Q58" s="6"/>
      <c r="R58" s="6"/>
    </row>
    <row r="59" spans="1:18" ht="21.75" customHeight="1" x14ac:dyDescent="0.25">
      <c r="A59" s="6" t="s">
        <v>16</v>
      </c>
      <c r="B59" s="61" t="s">
        <v>44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"/>
      <c r="Q59" s="6"/>
      <c r="R59" s="6"/>
    </row>
    <row r="60" spans="1:18" ht="21" customHeight="1" x14ac:dyDescent="0.25">
      <c r="A60" s="104" t="s">
        <v>12</v>
      </c>
      <c r="B60" s="22" t="s">
        <v>45</v>
      </c>
      <c r="C60" s="22" t="s">
        <v>46</v>
      </c>
      <c r="D60" s="24" t="s">
        <v>47</v>
      </c>
      <c r="E60" s="24"/>
      <c r="F60" s="24"/>
      <c r="G60" s="24"/>
      <c r="H60" s="24"/>
      <c r="I60" s="24"/>
      <c r="J60" s="24"/>
      <c r="K60" s="24"/>
      <c r="L60" s="24"/>
      <c r="M60" s="24"/>
      <c r="N60" s="29"/>
      <c r="O60" s="29"/>
    </row>
    <row r="61" spans="1:18" ht="13.5" customHeight="1" x14ac:dyDescent="0.25">
      <c r="A61" s="22">
        <v>1</v>
      </c>
      <c r="B61" s="26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71"/>
      <c r="O61" s="71"/>
      <c r="P61" s="12"/>
    </row>
    <row r="62" spans="1:18" ht="12" customHeight="1" x14ac:dyDescent="0.25">
      <c r="A62" t="s">
        <v>20</v>
      </c>
      <c r="B62" t="s">
        <v>48</v>
      </c>
    </row>
    <row r="63" spans="1:18" ht="11.25" customHeight="1" x14ac:dyDescent="0.25">
      <c r="A63" s="703" t="s">
        <v>12</v>
      </c>
      <c r="B63" s="703" t="s">
        <v>49</v>
      </c>
      <c r="C63" s="705" t="s">
        <v>50</v>
      </c>
      <c r="D63" s="706"/>
      <c r="E63" s="706"/>
      <c r="F63" s="706"/>
      <c r="G63" s="707"/>
      <c r="H63" s="705" t="s">
        <v>24</v>
      </c>
      <c r="I63" s="706"/>
      <c r="J63" s="706"/>
      <c r="K63" s="706"/>
      <c r="L63" s="706"/>
      <c r="M63" s="707"/>
    </row>
    <row r="64" spans="1:18" x14ac:dyDescent="0.25">
      <c r="A64" s="704"/>
      <c r="B64" s="704"/>
      <c r="C64" s="708" t="s">
        <v>21</v>
      </c>
      <c r="D64" s="709"/>
      <c r="E64" s="369"/>
      <c r="F64" s="705" t="s">
        <v>23</v>
      </c>
      <c r="G64" s="707"/>
      <c r="H64" s="708" t="s">
        <v>21</v>
      </c>
      <c r="I64" s="709"/>
      <c r="J64" s="705" t="s">
        <v>22</v>
      </c>
      <c r="K64" s="707"/>
      <c r="L64" s="705" t="s">
        <v>23</v>
      </c>
      <c r="M64" s="707"/>
    </row>
    <row r="65" spans="1:17" ht="9.75" customHeight="1" x14ac:dyDescent="0.25">
      <c r="A65" s="105">
        <v>1</v>
      </c>
      <c r="B65" s="105">
        <v>2</v>
      </c>
      <c r="C65" s="848">
        <v>3</v>
      </c>
      <c r="D65" s="848"/>
      <c r="E65" s="389"/>
      <c r="F65" s="848">
        <v>5</v>
      </c>
      <c r="G65" s="848"/>
      <c r="H65" s="848">
        <v>6</v>
      </c>
      <c r="I65" s="848"/>
      <c r="J65" s="848">
        <v>7</v>
      </c>
      <c r="K65" s="848"/>
      <c r="L65" s="848">
        <v>8</v>
      </c>
      <c r="M65" s="848"/>
    </row>
    <row r="66" spans="1:17" ht="13.5" customHeight="1" x14ac:dyDescent="0.25">
      <c r="A66" s="67"/>
      <c r="B66" s="92" t="s">
        <v>51</v>
      </c>
      <c r="C66" s="850" t="s">
        <v>118</v>
      </c>
      <c r="D66" s="851"/>
      <c r="E66" s="851"/>
      <c r="F66" s="851"/>
      <c r="G66" s="851"/>
      <c r="H66" s="851"/>
      <c r="I66" s="851"/>
      <c r="J66" s="851"/>
      <c r="K66" s="851"/>
      <c r="L66" s="851"/>
      <c r="M66" s="851"/>
      <c r="N66" s="100"/>
    </row>
    <row r="67" spans="1:17" ht="84.75" customHeight="1" x14ac:dyDescent="0.25">
      <c r="A67" s="852" t="s">
        <v>123</v>
      </c>
      <c r="B67" s="853"/>
      <c r="C67" s="854">
        <v>13</v>
      </c>
      <c r="D67" s="854"/>
      <c r="E67" s="388"/>
      <c r="F67" s="854" t="e">
        <f>C67+#REF!</f>
        <v>#REF!</v>
      </c>
      <c r="G67" s="854"/>
      <c r="H67" s="854">
        <v>20</v>
      </c>
      <c r="I67" s="854"/>
      <c r="J67" s="854"/>
      <c r="K67" s="854"/>
      <c r="L67" s="854">
        <f>H67+J67</f>
        <v>20</v>
      </c>
      <c r="M67" s="854"/>
    </row>
    <row r="68" spans="1:17" ht="12.75" customHeight="1" x14ac:dyDescent="0.25">
      <c r="A68" s="11"/>
      <c r="B68" s="11" t="s">
        <v>57</v>
      </c>
      <c r="C68" s="849">
        <f>C67</f>
        <v>13</v>
      </c>
      <c r="D68" s="849"/>
      <c r="E68" s="387"/>
      <c r="F68" s="849" t="e">
        <f t="shared" ref="F68" si="0">F67</f>
        <v>#REF!</v>
      </c>
      <c r="G68" s="849"/>
      <c r="H68" s="849">
        <f t="shared" ref="H68" si="1">H67</f>
        <v>20</v>
      </c>
      <c r="I68" s="849"/>
      <c r="J68" s="849"/>
      <c r="K68" s="849"/>
      <c r="L68" s="849">
        <f t="shared" ref="L68" si="2">L67</f>
        <v>20</v>
      </c>
      <c r="M68" s="849"/>
    </row>
    <row r="69" spans="1:17" ht="24" customHeight="1" x14ac:dyDescent="0.25">
      <c r="A69" t="s">
        <v>25</v>
      </c>
      <c r="B69" t="s">
        <v>52</v>
      </c>
    </row>
    <row r="70" spans="1:17" ht="15.75" customHeight="1" x14ac:dyDescent="0.25">
      <c r="B70" s="83" t="s">
        <v>53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7" ht="12" customHeight="1" x14ac:dyDescent="0.25">
      <c r="B71" s="858" t="s">
        <v>54</v>
      </c>
      <c r="C71" s="859" t="s">
        <v>50</v>
      </c>
      <c r="D71" s="859"/>
      <c r="E71" s="859"/>
      <c r="F71" s="859"/>
      <c r="G71" s="859"/>
      <c r="H71" s="859" t="s">
        <v>24</v>
      </c>
      <c r="I71" s="859"/>
      <c r="J71" s="859"/>
      <c r="K71" s="859"/>
      <c r="L71" s="859"/>
      <c r="M71" s="859"/>
      <c r="N71" s="29"/>
      <c r="O71" s="29"/>
      <c r="P71" s="29"/>
    </row>
    <row r="72" spans="1:17" ht="19.5" customHeight="1" x14ac:dyDescent="0.25">
      <c r="B72" s="858"/>
      <c r="C72" s="703" t="s">
        <v>21</v>
      </c>
      <c r="D72" s="703"/>
      <c r="E72" s="386"/>
      <c r="F72" s="859" t="s">
        <v>23</v>
      </c>
      <c r="G72" s="859"/>
      <c r="H72" s="703" t="s">
        <v>21</v>
      </c>
      <c r="I72" s="703"/>
      <c r="J72" s="859" t="s">
        <v>22</v>
      </c>
      <c r="K72" s="859"/>
      <c r="L72" s="859" t="s">
        <v>23</v>
      </c>
      <c r="M72" s="705"/>
      <c r="N72" s="95"/>
      <c r="O72" s="29"/>
      <c r="P72" s="29"/>
    </row>
    <row r="73" spans="1:17" ht="10.5" customHeight="1" x14ac:dyDescent="0.25">
      <c r="B73" s="106">
        <v>1</v>
      </c>
      <c r="C73" s="855">
        <v>2</v>
      </c>
      <c r="D73" s="855"/>
      <c r="E73" s="384"/>
      <c r="F73" s="856">
        <v>4</v>
      </c>
      <c r="G73" s="856"/>
      <c r="H73" s="855">
        <v>5</v>
      </c>
      <c r="I73" s="855"/>
      <c r="J73" s="856">
        <v>6</v>
      </c>
      <c r="K73" s="856"/>
      <c r="L73" s="856">
        <v>7</v>
      </c>
      <c r="M73" s="857"/>
      <c r="N73" s="95"/>
      <c r="O73" s="29"/>
      <c r="P73" s="29"/>
      <c r="Q73">
        <v>3</v>
      </c>
    </row>
    <row r="74" spans="1:17" ht="24" customHeight="1" x14ac:dyDescent="0.25">
      <c r="B74" s="107" t="s">
        <v>56</v>
      </c>
      <c r="C74" s="860" t="s">
        <v>113</v>
      </c>
      <c r="D74" s="861"/>
      <c r="E74" s="861"/>
      <c r="F74" s="861"/>
      <c r="G74" s="861"/>
      <c r="H74" s="861"/>
      <c r="I74" s="861"/>
      <c r="J74" s="861"/>
      <c r="K74" s="861"/>
      <c r="L74" s="861"/>
      <c r="M74" s="861"/>
      <c r="N74" s="96"/>
      <c r="O74" s="71"/>
      <c r="P74" s="71"/>
    </row>
    <row r="75" spans="1:17" x14ac:dyDescent="0.25">
      <c r="B75" s="108"/>
      <c r="C75" s="664">
        <v>13</v>
      </c>
      <c r="D75" s="664"/>
      <c r="E75" s="370"/>
      <c r="F75" s="664" t="e">
        <f>C75+#REF!</f>
        <v>#REF!</v>
      </c>
      <c r="G75" s="664"/>
      <c r="H75" s="664">
        <f>H68</f>
        <v>20</v>
      </c>
      <c r="I75" s="664"/>
      <c r="J75" s="664">
        <f>J68</f>
        <v>0</v>
      </c>
      <c r="K75" s="664"/>
      <c r="L75" s="664">
        <f>H75+J75</f>
        <v>20</v>
      </c>
      <c r="M75" s="862"/>
      <c r="N75" s="97"/>
      <c r="O75" s="27"/>
      <c r="P75" s="27"/>
    </row>
    <row r="76" spans="1:17" x14ac:dyDescent="0.25">
      <c r="B76" s="109" t="s">
        <v>57</v>
      </c>
      <c r="C76" s="664">
        <f>C75</f>
        <v>13</v>
      </c>
      <c r="D76" s="664"/>
      <c r="E76" s="370"/>
      <c r="F76" s="664" t="e">
        <f>F75</f>
        <v>#REF!</v>
      </c>
      <c r="G76" s="664"/>
      <c r="H76" s="664">
        <f>H75</f>
        <v>20</v>
      </c>
      <c r="I76" s="664"/>
      <c r="J76" s="664">
        <f>J75</f>
        <v>0</v>
      </c>
      <c r="K76" s="664"/>
      <c r="L76" s="664">
        <f>L75</f>
        <v>20</v>
      </c>
      <c r="M76" s="664"/>
    </row>
    <row r="77" spans="1:17" ht="29.25" customHeight="1" x14ac:dyDescent="0.25">
      <c r="A77" s="8" t="s">
        <v>26</v>
      </c>
      <c r="B77" s="30" t="s">
        <v>58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7"/>
    </row>
    <row r="78" spans="1:17" ht="24.75" x14ac:dyDescent="0.25">
      <c r="A78" s="80" t="s">
        <v>12</v>
      </c>
      <c r="B78" s="863" t="s">
        <v>59</v>
      </c>
      <c r="C78" s="863"/>
      <c r="D78" s="859" t="s">
        <v>60</v>
      </c>
      <c r="E78" s="859"/>
      <c r="F78" s="859" t="s">
        <v>61</v>
      </c>
      <c r="G78" s="859"/>
      <c r="H78" s="859"/>
      <c r="I78" s="859" t="s">
        <v>50</v>
      </c>
      <c r="J78" s="859"/>
      <c r="K78" s="859" t="s">
        <v>62</v>
      </c>
      <c r="L78" s="859"/>
      <c r="M78" s="859"/>
    </row>
    <row r="79" spans="1:17" x14ac:dyDescent="0.25">
      <c r="A79" s="91">
        <v>1</v>
      </c>
      <c r="B79" s="863">
        <v>2</v>
      </c>
      <c r="C79" s="863"/>
      <c r="D79" s="859">
        <v>3</v>
      </c>
      <c r="E79" s="859"/>
      <c r="F79" s="859">
        <v>4</v>
      </c>
      <c r="G79" s="859"/>
      <c r="H79" s="859"/>
      <c r="I79" s="859">
        <v>5</v>
      </c>
      <c r="J79" s="859"/>
      <c r="K79" s="859">
        <v>6</v>
      </c>
      <c r="L79" s="859"/>
      <c r="M79" s="859"/>
    </row>
    <row r="80" spans="1:17" ht="33" customHeight="1" x14ac:dyDescent="0.25">
      <c r="A80" s="110"/>
      <c r="B80" s="692" t="s">
        <v>83</v>
      </c>
      <c r="C80" s="692"/>
      <c r="D80" s="871" t="s">
        <v>120</v>
      </c>
      <c r="E80" s="872"/>
      <c r="F80" s="872"/>
      <c r="G80" s="872"/>
      <c r="H80" s="872"/>
      <c r="I80" s="872"/>
      <c r="J80" s="872"/>
      <c r="K80" s="872"/>
      <c r="L80" s="872"/>
      <c r="M80" s="872"/>
      <c r="N80" s="98"/>
      <c r="O80" s="98"/>
      <c r="P80" s="98"/>
      <c r="Q80" s="99"/>
    </row>
    <row r="81" spans="1:18" x14ac:dyDescent="0.25">
      <c r="A81" s="110">
        <v>1</v>
      </c>
      <c r="B81" s="873" t="s">
        <v>28</v>
      </c>
      <c r="C81" s="873"/>
      <c r="D81" s="859"/>
      <c r="E81" s="859"/>
      <c r="F81" s="859"/>
      <c r="G81" s="859"/>
      <c r="H81" s="859"/>
      <c r="I81" s="859"/>
      <c r="J81" s="859"/>
      <c r="K81" s="859"/>
      <c r="L81" s="859"/>
      <c r="M81" s="859"/>
    </row>
    <row r="82" spans="1:18" x14ac:dyDescent="0.25">
      <c r="A82" s="771" t="s">
        <v>35</v>
      </c>
      <c r="B82" s="772"/>
      <c r="C82" s="773"/>
      <c r="D82" s="876" t="s">
        <v>30</v>
      </c>
      <c r="E82" s="877"/>
      <c r="F82" s="859" t="s">
        <v>100</v>
      </c>
      <c r="G82" s="859"/>
      <c r="H82" s="859"/>
      <c r="I82" s="859">
        <v>1</v>
      </c>
      <c r="J82" s="859"/>
      <c r="K82" s="859">
        <v>1</v>
      </c>
      <c r="L82" s="859"/>
      <c r="M82" s="859"/>
    </row>
    <row r="83" spans="1:18" ht="30" customHeight="1" x14ac:dyDescent="0.25">
      <c r="A83" s="864" t="s">
        <v>114</v>
      </c>
      <c r="B83" s="874"/>
      <c r="C83" s="865"/>
      <c r="D83" s="866" t="s">
        <v>36</v>
      </c>
      <c r="E83" s="867"/>
      <c r="F83" s="859" t="s">
        <v>102</v>
      </c>
      <c r="G83" s="859"/>
      <c r="H83" s="859"/>
      <c r="I83" s="875">
        <v>13</v>
      </c>
      <c r="J83" s="875"/>
      <c r="K83" s="875">
        <v>20</v>
      </c>
      <c r="L83" s="875"/>
      <c r="M83" s="875"/>
      <c r="N83" s="101"/>
      <c r="O83" s="102"/>
      <c r="P83" s="101"/>
      <c r="Q83" s="103"/>
      <c r="R83" s="102"/>
    </row>
    <row r="84" spans="1:18" ht="18.75" customHeight="1" thickBot="1" x14ac:dyDescent="0.3">
      <c r="A84" s="114"/>
      <c r="B84" s="864" t="s">
        <v>124</v>
      </c>
      <c r="C84" s="865"/>
      <c r="D84" s="866" t="s">
        <v>36</v>
      </c>
      <c r="E84" s="867"/>
      <c r="F84" s="705"/>
      <c r="G84" s="706"/>
      <c r="H84" s="707"/>
      <c r="I84" s="868">
        <v>1</v>
      </c>
      <c r="J84" s="869"/>
      <c r="K84" s="868"/>
      <c r="L84" s="870"/>
      <c r="M84" s="869"/>
      <c r="N84" s="101"/>
      <c r="O84" s="102"/>
      <c r="P84" s="101"/>
      <c r="Q84" s="103"/>
      <c r="R84" s="102"/>
    </row>
    <row r="85" spans="1:18" x14ac:dyDescent="0.25">
      <c r="A85" s="110">
        <v>2</v>
      </c>
      <c r="B85" s="881" t="s">
        <v>29</v>
      </c>
      <c r="C85" s="881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688"/>
      <c r="O85" s="688"/>
      <c r="P85" s="660"/>
      <c r="Q85" s="661"/>
      <c r="R85" s="662"/>
    </row>
    <row r="86" spans="1:18" ht="18.75" customHeight="1" x14ac:dyDescent="0.25">
      <c r="A86" s="878" t="s">
        <v>115</v>
      </c>
      <c r="B86" s="879"/>
      <c r="C86" s="880"/>
      <c r="D86" s="859" t="s">
        <v>104</v>
      </c>
      <c r="E86" s="859"/>
      <c r="F86" s="859" t="s">
        <v>31</v>
      </c>
      <c r="G86" s="859"/>
      <c r="H86" s="859"/>
      <c r="I86" s="859">
        <v>22</v>
      </c>
      <c r="J86" s="859"/>
      <c r="K86" s="859">
        <v>45</v>
      </c>
      <c r="L86" s="859"/>
      <c r="M86" s="859"/>
      <c r="N86" s="637">
        <v>330</v>
      </c>
      <c r="O86" s="637"/>
      <c r="P86" s="682">
        <v>440</v>
      </c>
      <c r="Q86" s="693"/>
      <c r="R86" s="683"/>
    </row>
    <row r="87" spans="1:18" x14ac:dyDescent="0.25">
      <c r="A87" s="110">
        <v>3</v>
      </c>
      <c r="B87" s="873" t="s">
        <v>32</v>
      </c>
      <c r="C87" s="873"/>
      <c r="D87" s="859"/>
      <c r="E87" s="859"/>
      <c r="F87" s="859"/>
      <c r="G87" s="859"/>
      <c r="H87" s="859"/>
      <c r="I87" s="859"/>
      <c r="J87" s="859"/>
      <c r="K87" s="859"/>
      <c r="L87" s="859"/>
      <c r="M87" s="859"/>
      <c r="N87" s="637"/>
      <c r="O87" s="637"/>
      <c r="P87" s="682"/>
      <c r="Q87" s="693"/>
      <c r="R87" s="683"/>
    </row>
    <row r="88" spans="1:18" ht="36.75" customHeight="1" x14ac:dyDescent="0.25">
      <c r="A88" s="878" t="s">
        <v>116</v>
      </c>
      <c r="B88" s="879"/>
      <c r="C88" s="880"/>
      <c r="D88" s="859" t="s">
        <v>36</v>
      </c>
      <c r="E88" s="859"/>
      <c r="F88" s="859"/>
      <c r="G88" s="859"/>
      <c r="H88" s="859"/>
      <c r="I88" s="875"/>
      <c r="J88" s="875"/>
      <c r="K88" s="875">
        <f>K83/K86</f>
        <v>0.44444444444444442</v>
      </c>
      <c r="L88" s="875"/>
      <c r="M88" s="875"/>
      <c r="N88" s="675">
        <f>(311960.23+3900)/6</f>
        <v>52643.371666666666</v>
      </c>
      <c r="O88" s="675"/>
      <c r="P88" s="694">
        <f>(603800+7800+100000)/12</f>
        <v>59300</v>
      </c>
      <c r="Q88" s="696"/>
      <c r="R88" s="695"/>
    </row>
    <row r="89" spans="1:18" x14ac:dyDescent="0.25">
      <c r="A89" s="110">
        <v>4</v>
      </c>
      <c r="B89" s="873" t="s">
        <v>33</v>
      </c>
      <c r="C89" s="873"/>
      <c r="D89" s="859"/>
      <c r="E89" s="859"/>
      <c r="F89" s="859"/>
      <c r="G89" s="859"/>
      <c r="H89" s="859"/>
      <c r="I89" s="705" t="s">
        <v>63</v>
      </c>
      <c r="J89" s="707"/>
      <c r="K89" s="859"/>
      <c r="L89" s="859"/>
      <c r="M89" s="859"/>
    </row>
    <row r="90" spans="1:18" ht="24.75" customHeight="1" x14ac:dyDescent="0.25">
      <c r="A90" s="878" t="s">
        <v>117</v>
      </c>
      <c r="B90" s="879"/>
      <c r="C90" s="880"/>
      <c r="D90" s="859" t="s">
        <v>34</v>
      </c>
      <c r="E90" s="859"/>
      <c r="F90" s="859" t="s">
        <v>84</v>
      </c>
      <c r="G90" s="859"/>
      <c r="H90" s="859"/>
      <c r="I90" s="882"/>
      <c r="J90" s="859"/>
      <c r="K90" s="882"/>
      <c r="L90" s="859"/>
      <c r="M90" s="859"/>
    </row>
    <row r="91" spans="1:18" x14ac:dyDescent="0.25">
      <c r="B91" s="668"/>
      <c r="C91" s="668"/>
      <c r="D91" s="669"/>
      <c r="E91" s="669"/>
      <c r="F91" s="669"/>
      <c r="G91" s="669"/>
      <c r="H91" s="669"/>
      <c r="I91" s="669"/>
      <c r="J91" s="669"/>
      <c r="K91" s="669"/>
      <c r="L91" s="29"/>
      <c r="M91" s="29"/>
      <c r="N91" s="29"/>
    </row>
    <row r="92" spans="1:18" x14ac:dyDescent="0.25">
      <c r="A92" t="s">
        <v>64</v>
      </c>
      <c r="B92" s="30"/>
      <c r="C92" s="27"/>
      <c r="D92" s="28"/>
      <c r="E92" s="27"/>
      <c r="F92" s="28"/>
      <c r="G92" s="28"/>
      <c r="H92" s="27"/>
      <c r="I92" s="28"/>
      <c r="J92" s="28"/>
      <c r="K92" s="27"/>
      <c r="L92" s="28"/>
      <c r="M92" s="28"/>
      <c r="N92" s="27"/>
    </row>
    <row r="93" spans="1:18" x14ac:dyDescent="0.25">
      <c r="A93" s="27" t="s">
        <v>65</v>
      </c>
      <c r="B93" s="27"/>
      <c r="C93" s="31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8" x14ac:dyDescent="0.25">
      <c r="A94" s="2" t="s">
        <v>27</v>
      </c>
      <c r="B94" s="670" t="s">
        <v>66</v>
      </c>
      <c r="C94" s="671" t="s">
        <v>67</v>
      </c>
      <c r="D94" s="671"/>
      <c r="E94" s="672" t="s">
        <v>68</v>
      </c>
      <c r="F94" s="672"/>
      <c r="G94" s="672"/>
      <c r="H94" s="672" t="s">
        <v>69</v>
      </c>
      <c r="I94" s="672"/>
      <c r="J94" s="672"/>
      <c r="K94" s="673" t="s">
        <v>70</v>
      </c>
      <c r="L94" s="673"/>
      <c r="M94" s="673"/>
      <c r="N94" s="27"/>
    </row>
    <row r="95" spans="1:18" ht="30" customHeight="1" x14ac:dyDescent="0.25">
      <c r="A95" s="2"/>
      <c r="B95" s="670"/>
      <c r="C95" s="49" t="s">
        <v>21</v>
      </c>
      <c r="D95" s="49" t="s">
        <v>22</v>
      </c>
      <c r="E95" s="49" t="s">
        <v>21</v>
      </c>
      <c r="F95" s="49" t="s">
        <v>22</v>
      </c>
      <c r="G95" s="49" t="s">
        <v>23</v>
      </c>
      <c r="H95" s="49" t="s">
        <v>21</v>
      </c>
      <c r="I95" s="49" t="s">
        <v>22</v>
      </c>
      <c r="J95" s="49" t="s">
        <v>23</v>
      </c>
      <c r="K95" s="673"/>
      <c r="L95" s="673"/>
      <c r="M95" s="673"/>
      <c r="N95" s="27"/>
    </row>
    <row r="96" spans="1:18" x14ac:dyDescent="0.25">
      <c r="A96" s="2">
        <v>1</v>
      </c>
      <c r="B96" s="89">
        <v>2</v>
      </c>
      <c r="C96" s="90">
        <v>3</v>
      </c>
      <c r="D96" s="90">
        <v>4</v>
      </c>
      <c r="E96" s="90">
        <v>6</v>
      </c>
      <c r="F96" s="90">
        <v>7</v>
      </c>
      <c r="G96" s="90">
        <v>8</v>
      </c>
      <c r="H96" s="90">
        <v>9</v>
      </c>
      <c r="I96" s="90">
        <v>10</v>
      </c>
      <c r="J96" s="90">
        <v>11</v>
      </c>
      <c r="K96" s="667">
        <v>12</v>
      </c>
      <c r="L96" s="667"/>
      <c r="M96" s="667"/>
      <c r="N96" s="27"/>
    </row>
    <row r="97" spans="1:18" x14ac:dyDescent="0.25">
      <c r="A97" s="51"/>
      <c r="B97" s="33" t="s">
        <v>55</v>
      </c>
      <c r="C97" s="49"/>
      <c r="D97" s="49"/>
      <c r="E97" s="49"/>
      <c r="F97" s="49"/>
      <c r="G97" s="49"/>
      <c r="H97" s="49"/>
      <c r="I97" s="49"/>
      <c r="J97" s="49"/>
      <c r="K97" s="665"/>
      <c r="L97" s="665"/>
      <c r="M97" s="665"/>
      <c r="N97" s="41"/>
      <c r="O97" s="41"/>
    </row>
    <row r="98" spans="1:18" x14ac:dyDescent="0.25">
      <c r="A98" s="51"/>
      <c r="B98" s="33" t="s">
        <v>71</v>
      </c>
      <c r="C98" s="49"/>
      <c r="D98" s="49"/>
      <c r="E98" s="49"/>
      <c r="F98" s="49"/>
      <c r="G98" s="49"/>
      <c r="H98" s="49"/>
      <c r="I98" s="49"/>
      <c r="J98" s="49"/>
      <c r="K98" s="665"/>
      <c r="L98" s="665"/>
      <c r="M98" s="665"/>
      <c r="N98" s="40"/>
      <c r="O98" s="30"/>
    </row>
    <row r="99" spans="1:18" x14ac:dyDescent="0.25">
      <c r="A99" s="34"/>
      <c r="B99" s="33" t="s">
        <v>72</v>
      </c>
      <c r="C99" s="49"/>
      <c r="D99" s="49"/>
      <c r="E99" s="49"/>
      <c r="F99" s="49"/>
      <c r="G99" s="49"/>
      <c r="H99" s="49"/>
      <c r="I99" s="49"/>
      <c r="J99" s="49"/>
      <c r="K99" s="665"/>
      <c r="L99" s="665"/>
      <c r="M99" s="665"/>
      <c r="N99" s="40"/>
      <c r="O99" s="30"/>
    </row>
    <row r="100" spans="1:18" x14ac:dyDescent="0.25">
      <c r="A100" s="52"/>
      <c r="B100" s="33" t="s">
        <v>73</v>
      </c>
      <c r="C100" s="49"/>
      <c r="D100" s="49"/>
      <c r="E100" s="49"/>
      <c r="F100" s="49"/>
      <c r="G100" s="49"/>
      <c r="H100" s="49"/>
      <c r="I100" s="49"/>
      <c r="J100" s="49"/>
      <c r="K100" s="665"/>
      <c r="L100" s="665"/>
      <c r="M100" s="665"/>
      <c r="N100" s="43"/>
      <c r="O100" s="43"/>
      <c r="P100" s="9"/>
      <c r="Q100" s="9"/>
      <c r="R100" s="9"/>
    </row>
    <row r="101" spans="1:18" x14ac:dyDescent="0.25">
      <c r="A101" s="52"/>
      <c r="B101" s="53" t="s">
        <v>74</v>
      </c>
      <c r="C101" s="49"/>
      <c r="D101" s="49"/>
      <c r="E101" s="49"/>
      <c r="F101" s="49"/>
      <c r="G101" s="49"/>
      <c r="H101" s="49"/>
      <c r="I101" s="49"/>
      <c r="J101" s="49"/>
      <c r="K101" s="665"/>
      <c r="L101" s="665"/>
      <c r="M101" s="665"/>
      <c r="N101" s="30"/>
      <c r="O101" s="30"/>
    </row>
    <row r="102" spans="1:18" x14ac:dyDescent="0.25">
      <c r="A102" s="54"/>
      <c r="B102" s="53"/>
      <c r="C102" s="49"/>
      <c r="D102" s="49"/>
      <c r="E102" s="49"/>
      <c r="F102" s="49"/>
      <c r="G102" s="49"/>
      <c r="H102" s="49"/>
      <c r="I102" s="49"/>
      <c r="J102" s="49"/>
      <c r="K102" s="665"/>
      <c r="L102" s="665"/>
      <c r="M102" s="665"/>
      <c r="N102" s="44"/>
      <c r="O102" s="44"/>
    </row>
    <row r="103" spans="1:18" x14ac:dyDescent="0.25">
      <c r="A103" s="54"/>
      <c r="B103" s="10" t="s">
        <v>75</v>
      </c>
      <c r="C103" s="49"/>
      <c r="D103" s="49"/>
      <c r="E103" s="49"/>
      <c r="F103" s="49"/>
      <c r="G103" s="49"/>
      <c r="H103" s="49"/>
      <c r="I103" s="49"/>
      <c r="J103" s="49"/>
      <c r="K103" s="665"/>
      <c r="L103" s="665"/>
      <c r="M103" s="665"/>
      <c r="N103" s="45"/>
      <c r="O103" s="45"/>
    </row>
    <row r="104" spans="1:18" x14ac:dyDescent="0.25">
      <c r="A104" s="52"/>
      <c r="B104" s="55"/>
      <c r="C104" s="49"/>
      <c r="D104" s="49"/>
      <c r="E104" s="49"/>
      <c r="F104" s="49"/>
      <c r="G104" s="49"/>
      <c r="H104" s="49"/>
      <c r="I104" s="49"/>
      <c r="J104" s="49"/>
      <c r="K104" s="665"/>
      <c r="L104" s="665"/>
      <c r="M104" s="665"/>
      <c r="N104" s="44"/>
      <c r="O104" s="44"/>
    </row>
    <row r="105" spans="1:18" x14ac:dyDescent="0.25">
      <c r="A105" s="54"/>
      <c r="B105" s="10" t="s">
        <v>57</v>
      </c>
      <c r="C105" s="49"/>
      <c r="D105" s="49"/>
      <c r="E105" s="49"/>
      <c r="F105" s="49"/>
      <c r="G105" s="49"/>
      <c r="H105" s="49"/>
      <c r="I105" s="49"/>
      <c r="J105" s="49"/>
      <c r="K105" s="665"/>
      <c r="L105" s="665"/>
      <c r="M105" s="665"/>
      <c r="N105" s="44"/>
      <c r="O105" s="44"/>
    </row>
    <row r="106" spans="1:18" x14ac:dyDescent="0.25">
      <c r="A106" s="42"/>
      <c r="B106" s="36"/>
      <c r="C106" s="46"/>
      <c r="D106" s="37"/>
      <c r="E106" s="44"/>
      <c r="F106" s="44"/>
      <c r="G106" s="37"/>
      <c r="H106" s="44"/>
      <c r="I106" s="47"/>
      <c r="J106" s="37"/>
      <c r="K106" s="44"/>
      <c r="L106" s="47"/>
      <c r="M106" s="37"/>
      <c r="N106" s="44"/>
      <c r="O106" s="47"/>
    </row>
    <row r="107" spans="1:18" ht="15" customHeight="1" x14ac:dyDescent="0.25">
      <c r="A107" s="666" t="s">
        <v>80</v>
      </c>
      <c r="B107" s="666"/>
      <c r="C107" s="666"/>
      <c r="D107" s="666"/>
      <c r="E107" s="666"/>
      <c r="F107" s="666"/>
      <c r="G107" s="666"/>
      <c r="H107" s="666"/>
      <c r="I107" s="666"/>
      <c r="J107" s="666"/>
      <c r="K107" s="666"/>
      <c r="L107" s="666"/>
      <c r="M107" s="666"/>
      <c r="N107" s="44"/>
      <c r="O107" s="48"/>
    </row>
    <row r="108" spans="1:18" ht="15" customHeight="1" x14ac:dyDescent="0.25">
      <c r="A108" s="679" t="s">
        <v>81</v>
      </c>
      <c r="B108" s="679"/>
      <c r="C108" s="679"/>
      <c r="D108" s="679"/>
      <c r="E108" s="679"/>
      <c r="F108" s="679"/>
      <c r="G108" s="679"/>
      <c r="H108" s="679"/>
      <c r="I108" s="679"/>
      <c r="J108" s="679"/>
      <c r="K108" s="679"/>
      <c r="L108" s="679"/>
      <c r="M108" s="679"/>
      <c r="N108" s="44"/>
      <c r="O108" s="44"/>
    </row>
    <row r="109" spans="1:18" ht="15" customHeight="1" x14ac:dyDescent="0.25">
      <c r="A109" s="680" t="s">
        <v>82</v>
      </c>
      <c r="B109" s="680"/>
      <c r="C109" s="680"/>
      <c r="D109" s="680"/>
      <c r="E109" s="58"/>
      <c r="F109" s="58"/>
      <c r="G109" s="59"/>
      <c r="H109" s="44"/>
      <c r="I109" s="44"/>
      <c r="J109" s="118" t="e">
        <f>#REF!</f>
        <v>#REF!</v>
      </c>
      <c r="K109" s="44"/>
      <c r="L109" s="44"/>
      <c r="M109" s="39"/>
      <c r="N109" s="44"/>
      <c r="O109" s="44"/>
    </row>
    <row r="110" spans="1:18" x14ac:dyDescent="0.25">
      <c r="A110" s="56"/>
      <c r="D110" s="30"/>
      <c r="E110" s="56" t="s">
        <v>76</v>
      </c>
      <c r="G110" s="30"/>
      <c r="H110" s="30"/>
      <c r="I110" s="676" t="s">
        <v>77</v>
      </c>
      <c r="J110" s="676"/>
      <c r="K110" s="676"/>
      <c r="L110" s="30"/>
      <c r="M110" s="30"/>
      <c r="N110" s="30"/>
      <c r="O110" s="30"/>
    </row>
    <row r="111" spans="1:18" ht="15" customHeight="1" x14ac:dyDescent="0.25">
      <c r="A111" s="677" t="s">
        <v>78</v>
      </c>
      <c r="B111" s="677"/>
      <c r="C111" s="67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8" ht="15" customHeight="1" x14ac:dyDescent="0.25">
      <c r="A112" s="678" t="s">
        <v>79</v>
      </c>
      <c r="B112" s="678"/>
      <c r="C112" s="678"/>
      <c r="D112" s="678"/>
      <c r="E112" s="58"/>
      <c r="F112" s="58"/>
      <c r="G112" s="60"/>
      <c r="H112" s="40"/>
      <c r="I112" s="40"/>
      <c r="J112" s="41" t="e">
        <f>#REF!</f>
        <v>#REF!</v>
      </c>
      <c r="K112" s="40"/>
      <c r="L112" s="40"/>
      <c r="M112" s="30"/>
      <c r="N112" s="30"/>
      <c r="O112" s="30"/>
    </row>
    <row r="113" spans="1:15" x14ac:dyDescent="0.25">
      <c r="A113" s="56"/>
      <c r="B113" s="56"/>
      <c r="D113" s="40"/>
      <c r="E113" s="56" t="s">
        <v>76</v>
      </c>
      <c r="G113" s="40"/>
      <c r="H113" s="30"/>
      <c r="I113" s="676" t="s">
        <v>77</v>
      </c>
      <c r="J113" s="676"/>
      <c r="K113" s="676"/>
      <c r="L113" s="40"/>
      <c r="M113" s="30"/>
      <c r="N113" s="30"/>
      <c r="O113" s="30"/>
    </row>
  </sheetData>
  <mergeCells count="168">
    <mergeCell ref="B36:K36"/>
    <mergeCell ref="B37:K37"/>
    <mergeCell ref="B38:K38"/>
    <mergeCell ref="I110:K110"/>
    <mergeCell ref="A111:C111"/>
    <mergeCell ref="A112:D112"/>
    <mergeCell ref="I113:K113"/>
    <mergeCell ref="K103:M103"/>
    <mergeCell ref="K104:M104"/>
    <mergeCell ref="K105:M105"/>
    <mergeCell ref="A107:M107"/>
    <mergeCell ref="A108:M108"/>
    <mergeCell ref="A109:D109"/>
    <mergeCell ref="K97:M97"/>
    <mergeCell ref="K98:M98"/>
    <mergeCell ref="K99:M99"/>
    <mergeCell ref="K100:M100"/>
    <mergeCell ref="K101:M101"/>
    <mergeCell ref="K102:M102"/>
    <mergeCell ref="B94:B95"/>
    <mergeCell ref="C94:D94"/>
    <mergeCell ref="E94:G94"/>
    <mergeCell ref="H94:J94"/>
    <mergeCell ref="K94:M95"/>
    <mergeCell ref="K96:M96"/>
    <mergeCell ref="A90:C90"/>
    <mergeCell ref="D90:E90"/>
    <mergeCell ref="F90:H90"/>
    <mergeCell ref="I90:J90"/>
    <mergeCell ref="K90:M90"/>
    <mergeCell ref="B91:C91"/>
    <mergeCell ref="D91:E91"/>
    <mergeCell ref="F91:H91"/>
    <mergeCell ref="I91:K91"/>
    <mergeCell ref="B89:C89"/>
    <mergeCell ref="D89:E89"/>
    <mergeCell ref="F89:H89"/>
    <mergeCell ref="I89:J89"/>
    <mergeCell ref="K89:M89"/>
    <mergeCell ref="P87:R87"/>
    <mergeCell ref="A88:C88"/>
    <mergeCell ref="D88:E88"/>
    <mergeCell ref="F88:H88"/>
    <mergeCell ref="I88:J88"/>
    <mergeCell ref="K88:M88"/>
    <mergeCell ref="N88:O88"/>
    <mergeCell ref="P88:R88"/>
    <mergeCell ref="B87:C87"/>
    <mergeCell ref="D87:E87"/>
    <mergeCell ref="F87:H87"/>
    <mergeCell ref="I87:J87"/>
    <mergeCell ref="K87:M87"/>
    <mergeCell ref="N87:O87"/>
    <mergeCell ref="P85:R85"/>
    <mergeCell ref="A86:C86"/>
    <mergeCell ref="D86:E86"/>
    <mergeCell ref="F86:H86"/>
    <mergeCell ref="I86:J86"/>
    <mergeCell ref="K86:M86"/>
    <mergeCell ref="N86:O86"/>
    <mergeCell ref="P86:R86"/>
    <mergeCell ref="B85:C85"/>
    <mergeCell ref="D85:E85"/>
    <mergeCell ref="F85:H85"/>
    <mergeCell ref="I85:J85"/>
    <mergeCell ref="K85:M85"/>
    <mergeCell ref="N85:O85"/>
    <mergeCell ref="B84:C84"/>
    <mergeCell ref="D84:E84"/>
    <mergeCell ref="F84:H84"/>
    <mergeCell ref="I84:J84"/>
    <mergeCell ref="K84:M84"/>
    <mergeCell ref="B80:C80"/>
    <mergeCell ref="D80:M80"/>
    <mergeCell ref="B81:C81"/>
    <mergeCell ref="D81:E81"/>
    <mergeCell ref="F81:H81"/>
    <mergeCell ref="I81:J81"/>
    <mergeCell ref="K81:M81"/>
    <mergeCell ref="A83:C83"/>
    <mergeCell ref="D83:E83"/>
    <mergeCell ref="F83:H83"/>
    <mergeCell ref="I83:J83"/>
    <mergeCell ref="K83:M83"/>
    <mergeCell ref="A82:C82"/>
    <mergeCell ref="D82:E82"/>
    <mergeCell ref="F82:H82"/>
    <mergeCell ref="I82:J82"/>
    <mergeCell ref="K82:M82"/>
    <mergeCell ref="B78:C78"/>
    <mergeCell ref="D78:E78"/>
    <mergeCell ref="F78:H78"/>
    <mergeCell ref="I78:J78"/>
    <mergeCell ref="K78:M78"/>
    <mergeCell ref="B79:C79"/>
    <mergeCell ref="D79:E79"/>
    <mergeCell ref="F79:H79"/>
    <mergeCell ref="I79:J79"/>
    <mergeCell ref="K79:M79"/>
    <mergeCell ref="C76:D76"/>
    <mergeCell ref="F76:G76"/>
    <mergeCell ref="H76:I76"/>
    <mergeCell ref="J76:K76"/>
    <mergeCell ref="L76:M76"/>
    <mergeCell ref="C74:M74"/>
    <mergeCell ref="C75:D75"/>
    <mergeCell ref="F75:G75"/>
    <mergeCell ref="H75:I75"/>
    <mergeCell ref="J75:K75"/>
    <mergeCell ref="L75:M75"/>
    <mergeCell ref="C73:D73"/>
    <mergeCell ref="F73:G73"/>
    <mergeCell ref="H73:I73"/>
    <mergeCell ref="J73:K73"/>
    <mergeCell ref="L73:M73"/>
    <mergeCell ref="B71:B72"/>
    <mergeCell ref="C71:G71"/>
    <mergeCell ref="H71:M71"/>
    <mergeCell ref="C72:D72"/>
    <mergeCell ref="F72:G72"/>
    <mergeCell ref="H72:I72"/>
    <mergeCell ref="J72:K72"/>
    <mergeCell ref="L72:M72"/>
    <mergeCell ref="C68:D68"/>
    <mergeCell ref="F68:G68"/>
    <mergeCell ref="H68:I68"/>
    <mergeCell ref="J68:K68"/>
    <mergeCell ref="L68:M68"/>
    <mergeCell ref="C66:M66"/>
    <mergeCell ref="A67:B67"/>
    <mergeCell ref="C67:D67"/>
    <mergeCell ref="F67:G67"/>
    <mergeCell ref="H67:I67"/>
    <mergeCell ref="J67:K67"/>
    <mergeCell ref="L67:M67"/>
    <mergeCell ref="C65:D65"/>
    <mergeCell ref="F65:G65"/>
    <mergeCell ref="H65:I65"/>
    <mergeCell ref="J65:K65"/>
    <mergeCell ref="L65:M65"/>
    <mergeCell ref="A63:A64"/>
    <mergeCell ref="B63:B64"/>
    <mergeCell ref="C63:G63"/>
    <mergeCell ref="H63:M63"/>
    <mergeCell ref="C64:D64"/>
    <mergeCell ref="F64:G64"/>
    <mergeCell ref="H64:I64"/>
    <mergeCell ref="J64:K64"/>
    <mergeCell ref="L64:M64"/>
    <mergeCell ref="B28:M28"/>
    <mergeCell ref="B31:M31"/>
    <mergeCell ref="B34:K34"/>
    <mergeCell ref="B35:K35"/>
    <mergeCell ref="J1:L1"/>
    <mergeCell ref="J2:L2"/>
    <mergeCell ref="J3:L3"/>
    <mergeCell ref="J4:L4"/>
    <mergeCell ref="J5:L5"/>
    <mergeCell ref="J6:L6"/>
    <mergeCell ref="D22:M22"/>
    <mergeCell ref="E24:F24"/>
    <mergeCell ref="J10:L10"/>
    <mergeCell ref="D16:G16"/>
    <mergeCell ref="I8:M8"/>
    <mergeCell ref="J9:M9"/>
    <mergeCell ref="J11:M11"/>
    <mergeCell ref="J7:L7"/>
    <mergeCell ref="K24:L24"/>
  </mergeCells>
  <pageMargins left="0.11811023622047245" right="0.19685039370078741" top="0.15748031496062992" bottom="0.15748031496062992" header="0.17" footer="0.18"/>
  <pageSetup paperSize="9" scale="68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8"/>
  <sheetViews>
    <sheetView topLeftCell="A4" zoomScale="120" zoomScaleNormal="120" zoomScaleSheetLayoutView="120" workbookViewId="0">
      <selection activeCell="N20" sqref="N20"/>
    </sheetView>
  </sheetViews>
  <sheetFormatPr defaultRowHeight="15" x14ac:dyDescent="0.25"/>
  <cols>
    <col min="1" max="1" width="4.140625" customWidth="1"/>
    <col min="2" max="2" width="14" hidden="1" customWidth="1"/>
    <col min="3" max="4" width="10.7109375" customWidth="1"/>
    <col min="5" max="5" width="12.85546875" customWidth="1"/>
    <col min="6" max="6" width="9.140625" style="5"/>
    <col min="7" max="7" width="10.140625" bestFit="1" customWidth="1"/>
    <col min="9" max="9" width="13" style="471" customWidth="1"/>
    <col min="10" max="10" width="10.140625" style="471" bestFit="1" customWidth="1"/>
    <col min="11" max="11" width="9.42578125" style="471" customWidth="1"/>
    <col min="13" max="13" width="11.28515625" bestFit="1" customWidth="1"/>
    <col min="14" max="14" width="11.5703125" customWidth="1"/>
  </cols>
  <sheetData>
    <row r="1" spans="1:19" x14ac:dyDescent="0.25">
      <c r="A1" t="s">
        <v>20</v>
      </c>
      <c r="C1" t="s">
        <v>324</v>
      </c>
    </row>
    <row r="2" spans="1:19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  <c r="L2" s="129"/>
      <c r="M2" s="129"/>
      <c r="N2" s="129"/>
    </row>
    <row r="3" spans="1:19" ht="38.25" customHeight="1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  <c r="L3" s="129">
        <v>2210</v>
      </c>
      <c r="M3" s="129" t="s">
        <v>358</v>
      </c>
      <c r="N3" s="129"/>
    </row>
    <row r="4" spans="1:19" ht="14.25" customHeight="1" x14ac:dyDescent="0.25">
      <c r="A4" s="371">
        <v>1</v>
      </c>
      <c r="B4" s="762">
        <v>2</v>
      </c>
      <c r="C4" s="770"/>
      <c r="D4" s="770"/>
      <c r="E4" s="770"/>
      <c r="F4" s="763"/>
      <c r="G4" s="379">
        <v>3</v>
      </c>
      <c r="H4" s="390">
        <v>4</v>
      </c>
      <c r="I4" s="427">
        <v>5</v>
      </c>
      <c r="J4" s="762">
        <v>6</v>
      </c>
      <c r="K4" s="763"/>
      <c r="L4" s="130"/>
      <c r="M4" s="130"/>
      <c r="N4" s="130"/>
    </row>
    <row r="5" spans="1:19" ht="24.75" customHeight="1" x14ac:dyDescent="0.25">
      <c r="A5" s="2">
        <v>1</v>
      </c>
      <c r="B5" s="771" t="s">
        <v>339</v>
      </c>
      <c r="C5" s="772"/>
      <c r="D5" s="772"/>
      <c r="E5" s="772"/>
      <c r="F5" s="773"/>
      <c r="G5" s="419">
        <v>100000</v>
      </c>
      <c r="H5" s="420">
        <v>0</v>
      </c>
      <c r="I5" s="420">
        <v>0</v>
      </c>
      <c r="J5" s="903">
        <f>G5+H5</f>
        <v>100000</v>
      </c>
      <c r="K5" s="904"/>
      <c r="L5" s="130">
        <v>35000</v>
      </c>
      <c r="M5" s="130">
        <v>65000</v>
      </c>
      <c r="N5" s="130"/>
    </row>
    <row r="6" spans="1:19" ht="24.75" customHeight="1" x14ac:dyDescent="0.25">
      <c r="A6" s="2">
        <v>2</v>
      </c>
      <c r="B6" s="771" t="s">
        <v>340</v>
      </c>
      <c r="C6" s="772"/>
      <c r="D6" s="772"/>
      <c r="E6" s="772"/>
      <c r="F6" s="773"/>
      <c r="G6" s="419">
        <v>50000</v>
      </c>
      <c r="H6" s="420">
        <v>0</v>
      </c>
      <c r="I6" s="420">
        <v>0</v>
      </c>
      <c r="J6" s="903">
        <f t="shared" ref="J6:J7" si="0">G6+H6</f>
        <v>50000</v>
      </c>
      <c r="K6" s="904"/>
      <c r="L6" s="131">
        <v>10000</v>
      </c>
      <c r="M6" s="131">
        <v>40000</v>
      </c>
      <c r="N6" s="131"/>
    </row>
    <row r="7" spans="1:19" ht="22.5" customHeight="1" x14ac:dyDescent="0.25">
      <c r="A7" s="11"/>
      <c r="B7" s="774" t="s">
        <v>57</v>
      </c>
      <c r="C7" s="775"/>
      <c r="D7" s="775"/>
      <c r="E7" s="775"/>
      <c r="F7" s="776"/>
      <c r="G7" s="419">
        <f>G5+G6</f>
        <v>150000</v>
      </c>
      <c r="H7" s="420">
        <f>H6</f>
        <v>0</v>
      </c>
      <c r="I7" s="420">
        <v>0</v>
      </c>
      <c r="J7" s="903">
        <f t="shared" si="0"/>
        <v>150000</v>
      </c>
      <c r="K7" s="904"/>
      <c r="L7" s="131"/>
      <c r="M7" s="131"/>
      <c r="N7" s="131"/>
    </row>
    <row r="8" spans="1:19" ht="21.75" customHeight="1" x14ac:dyDescent="0.25">
      <c r="A8" t="s">
        <v>25</v>
      </c>
      <c r="C8" s="81" t="s">
        <v>328</v>
      </c>
      <c r="I8" s="280"/>
      <c r="J8" s="280"/>
      <c r="K8" s="280"/>
      <c r="L8" s="131"/>
      <c r="M8" s="131"/>
      <c r="N8" s="131"/>
    </row>
    <row r="9" spans="1:19" ht="21.75" customHeight="1" x14ac:dyDescent="0.25">
      <c r="A9" s="757" t="s">
        <v>329</v>
      </c>
      <c r="B9" s="757"/>
      <c r="C9" s="757"/>
      <c r="D9" s="757"/>
      <c r="E9" s="757"/>
      <c r="F9" s="757"/>
      <c r="G9" s="207" t="s">
        <v>21</v>
      </c>
      <c r="H9" s="757" t="s">
        <v>22</v>
      </c>
      <c r="I9" s="757"/>
      <c r="J9" s="469" t="s">
        <v>57</v>
      </c>
      <c r="K9" s="472"/>
      <c r="L9" s="131"/>
      <c r="M9" s="131"/>
      <c r="N9" s="131"/>
    </row>
    <row r="10" spans="1:19" ht="12" customHeight="1" x14ac:dyDescent="0.25">
      <c r="A10" s="637">
        <v>1</v>
      </c>
      <c r="B10" s="637"/>
      <c r="C10" s="637"/>
      <c r="D10" s="637"/>
      <c r="E10" s="637"/>
      <c r="F10" s="637"/>
      <c r="G10" s="385">
        <v>3</v>
      </c>
      <c r="H10" s="667">
        <v>4</v>
      </c>
      <c r="I10" s="667"/>
      <c r="J10" s="432">
        <v>5</v>
      </c>
      <c r="K10" s="470"/>
      <c r="L10" s="131"/>
      <c r="M10" s="131"/>
      <c r="N10" s="131"/>
    </row>
    <row r="11" spans="1:19" ht="26.25" customHeight="1" x14ac:dyDescent="0.25">
      <c r="A11" s="779" t="s">
        <v>245</v>
      </c>
      <c r="B11" s="779"/>
      <c r="C11" s="779"/>
      <c r="D11" s="779"/>
      <c r="E11" s="779"/>
      <c r="F11" s="779"/>
      <c r="G11" s="417">
        <v>150000</v>
      </c>
      <c r="H11" s="902">
        <f>H6</f>
        <v>0</v>
      </c>
      <c r="I11" s="902"/>
      <c r="J11" s="439">
        <f>G11+H11</f>
        <v>150000</v>
      </c>
      <c r="K11" s="470"/>
      <c r="L11" s="131"/>
      <c r="M11" s="131"/>
      <c r="N11" s="131"/>
    </row>
    <row r="12" spans="1:19" ht="19.5" customHeight="1" x14ac:dyDescent="0.25">
      <c r="A12" s="674" t="s">
        <v>57</v>
      </c>
      <c r="B12" s="674"/>
      <c r="C12" s="674"/>
      <c r="D12" s="674"/>
      <c r="E12" s="674"/>
      <c r="F12" s="674"/>
      <c r="G12" s="417">
        <f>G11</f>
        <v>150000</v>
      </c>
      <c r="H12" s="905">
        <f>H11</f>
        <v>0</v>
      </c>
      <c r="I12" s="906"/>
      <c r="J12" s="440">
        <f>J11</f>
        <v>150000</v>
      </c>
      <c r="K12" s="472"/>
      <c r="L12" s="27"/>
      <c r="M12" s="27"/>
      <c r="N12" s="27"/>
    </row>
    <row r="13" spans="1:19" ht="24" customHeight="1" x14ac:dyDescent="0.25">
      <c r="A13" s="116" t="s">
        <v>26</v>
      </c>
      <c r="B13" s="44" t="s">
        <v>58</v>
      </c>
      <c r="C13" s="133" t="s">
        <v>336</v>
      </c>
      <c r="E13" s="117"/>
      <c r="F13" s="426"/>
      <c r="G13" s="117"/>
      <c r="H13" s="29"/>
      <c r="I13" s="280"/>
      <c r="J13" s="280"/>
      <c r="K13" s="280"/>
      <c r="L13" s="29"/>
      <c r="M13" s="29"/>
      <c r="N13" s="29"/>
      <c r="O13" s="29"/>
      <c r="P13" s="29"/>
      <c r="Q13" s="29"/>
      <c r="R13" s="27"/>
    </row>
    <row r="14" spans="1:19" ht="13.5" customHeight="1" x14ac:dyDescent="0.25">
      <c r="A14" s="34" t="s">
        <v>12</v>
      </c>
      <c r="B14" s="34"/>
      <c r="C14" s="665" t="s">
        <v>325</v>
      </c>
      <c r="D14" s="665"/>
      <c r="E14" s="665"/>
      <c r="F14" s="423" t="s">
        <v>60</v>
      </c>
      <c r="G14" s="747" t="s">
        <v>61</v>
      </c>
      <c r="H14" s="748"/>
      <c r="I14" s="424" t="s">
        <v>327</v>
      </c>
      <c r="J14" s="424" t="s">
        <v>326</v>
      </c>
      <c r="K14" s="434" t="s">
        <v>57</v>
      </c>
      <c r="L14" s="669"/>
      <c r="M14" s="669"/>
      <c r="N14" s="669"/>
      <c r="O14" s="27"/>
      <c r="P14" s="27"/>
      <c r="Q14" s="27"/>
      <c r="R14" s="27"/>
      <c r="S14" s="27"/>
    </row>
    <row r="15" spans="1:19" ht="13.5" customHeight="1" x14ac:dyDescent="0.25">
      <c r="A15" s="396">
        <v>1</v>
      </c>
      <c r="B15" s="396"/>
      <c r="C15" s="746">
        <v>2</v>
      </c>
      <c r="D15" s="746"/>
      <c r="E15" s="746"/>
      <c r="F15" s="435">
        <v>3</v>
      </c>
      <c r="G15" s="785">
        <v>4</v>
      </c>
      <c r="H15" s="786"/>
      <c r="I15" s="398">
        <v>5</v>
      </c>
      <c r="J15" s="398">
        <v>6</v>
      </c>
      <c r="K15" s="398">
        <v>7</v>
      </c>
      <c r="L15" s="669"/>
      <c r="M15" s="669"/>
      <c r="N15" s="669"/>
      <c r="O15" s="27"/>
      <c r="P15" s="27"/>
      <c r="Q15" s="27"/>
      <c r="R15" s="27"/>
      <c r="S15" s="27"/>
    </row>
    <row r="16" spans="1:19" ht="13.5" customHeight="1" x14ac:dyDescent="0.25">
      <c r="A16" s="33">
        <v>1</v>
      </c>
      <c r="B16" s="33"/>
      <c r="C16" s="217" t="s">
        <v>341</v>
      </c>
      <c r="D16" s="218"/>
      <c r="E16" s="219"/>
      <c r="F16" s="422"/>
      <c r="G16" s="637"/>
      <c r="H16" s="637"/>
      <c r="I16" s="434"/>
      <c r="J16" s="434"/>
      <c r="K16" s="434"/>
      <c r="L16" s="669"/>
      <c r="M16" s="669"/>
      <c r="N16" s="669"/>
      <c r="O16" s="27"/>
      <c r="P16" s="27"/>
      <c r="Q16" s="27"/>
      <c r="R16" s="27"/>
      <c r="S16" s="27"/>
    </row>
    <row r="17" spans="1:19" ht="39" customHeight="1" x14ac:dyDescent="0.25">
      <c r="A17" s="33"/>
      <c r="B17" s="122"/>
      <c r="C17" s="887" t="s">
        <v>248</v>
      </c>
      <c r="D17" s="888"/>
      <c r="E17" s="889"/>
      <c r="F17" s="465" t="s">
        <v>30</v>
      </c>
      <c r="G17" s="637" t="s">
        <v>355</v>
      </c>
      <c r="H17" s="637"/>
      <c r="I17" s="434">
        <v>55</v>
      </c>
      <c r="J17" s="434"/>
      <c r="K17" s="434">
        <f>I17+J17</f>
        <v>55</v>
      </c>
      <c r="L17" s="176"/>
      <c r="M17" s="176"/>
      <c r="N17" s="176"/>
      <c r="O17" s="27"/>
      <c r="P17" s="27"/>
      <c r="Q17" s="27"/>
      <c r="R17" s="27"/>
      <c r="S17" s="27"/>
    </row>
    <row r="18" spans="1:19" ht="15" customHeight="1" x14ac:dyDescent="0.25">
      <c r="A18" s="86">
        <v>2</v>
      </c>
      <c r="B18" s="86"/>
      <c r="C18" s="250" t="s">
        <v>259</v>
      </c>
      <c r="D18" s="251"/>
      <c r="E18" s="252"/>
      <c r="F18" s="465"/>
      <c r="G18" s="637"/>
      <c r="H18" s="637"/>
      <c r="I18" s="434"/>
      <c r="J18" s="434"/>
      <c r="K18" s="434"/>
      <c r="L18" s="95"/>
      <c r="M18" s="174"/>
      <c r="N18" s="29"/>
      <c r="O18" s="669"/>
      <c r="P18" s="669"/>
      <c r="Q18" s="669"/>
      <c r="R18" s="669"/>
      <c r="S18" s="669"/>
    </row>
    <row r="19" spans="1:19" ht="39.75" customHeight="1" x14ac:dyDescent="0.25">
      <c r="A19" s="159"/>
      <c r="B19" s="86"/>
      <c r="C19" s="887" t="s">
        <v>249</v>
      </c>
      <c r="D19" s="888"/>
      <c r="E19" s="889"/>
      <c r="F19" s="212" t="s">
        <v>30</v>
      </c>
      <c r="G19" s="637" t="s">
        <v>355</v>
      </c>
      <c r="H19" s="637"/>
      <c r="I19" s="434">
        <v>5500</v>
      </c>
      <c r="J19" s="434"/>
      <c r="K19" s="434">
        <f t="shared" ref="K19:K50" si="1">I19+J19</f>
        <v>5500</v>
      </c>
      <c r="L19" s="95"/>
      <c r="M19" s="174"/>
      <c r="N19" s="29"/>
      <c r="O19" s="176"/>
      <c r="P19" s="176"/>
      <c r="Q19" s="176"/>
      <c r="R19" s="176"/>
      <c r="S19" s="176"/>
    </row>
    <row r="20" spans="1:19" ht="12.75" customHeight="1" x14ac:dyDescent="0.25">
      <c r="A20" s="33">
        <v>3</v>
      </c>
      <c r="B20" s="33"/>
      <c r="C20" s="883" t="s">
        <v>260</v>
      </c>
      <c r="D20" s="884"/>
      <c r="E20" s="885"/>
      <c r="F20" s="423"/>
      <c r="G20" s="637"/>
      <c r="H20" s="637"/>
      <c r="I20" s="434"/>
      <c r="J20" s="434"/>
      <c r="K20" s="434"/>
      <c r="L20" s="95"/>
      <c r="M20" s="29"/>
      <c r="N20" s="29"/>
      <c r="O20" s="29"/>
      <c r="P20" s="29"/>
      <c r="Q20" s="29"/>
      <c r="R20" s="29"/>
      <c r="S20" s="29"/>
    </row>
    <row r="21" spans="1:19" ht="36" customHeight="1" x14ac:dyDescent="0.25">
      <c r="A21" s="33"/>
      <c r="B21" s="33"/>
      <c r="C21" s="896" t="s">
        <v>250</v>
      </c>
      <c r="D21" s="897"/>
      <c r="E21" s="898"/>
      <c r="F21" s="423" t="s">
        <v>36</v>
      </c>
      <c r="G21" s="747" t="s">
        <v>359</v>
      </c>
      <c r="H21" s="748"/>
      <c r="I21" s="431">
        <f>L5/I19</f>
        <v>6.3636363636363633</v>
      </c>
      <c r="J21" s="434"/>
      <c r="K21" s="431">
        <f t="shared" si="1"/>
        <v>6.3636363636363633</v>
      </c>
      <c r="L21" s="95"/>
      <c r="M21" s="29"/>
      <c r="N21" s="29"/>
      <c r="O21" s="29"/>
      <c r="P21" s="29"/>
      <c r="Q21" s="29"/>
      <c r="R21" s="29"/>
      <c r="S21" s="29"/>
    </row>
    <row r="22" spans="1:19" ht="48.75" hidden="1" customHeight="1" x14ac:dyDescent="0.25">
      <c r="A22" s="178"/>
      <c r="B22" s="33"/>
      <c r="C22" s="907" t="s">
        <v>222</v>
      </c>
      <c r="D22" s="908"/>
      <c r="E22" s="909"/>
      <c r="F22" s="423" t="s">
        <v>36</v>
      </c>
      <c r="G22" s="637"/>
      <c r="H22" s="637"/>
      <c r="I22" s="434"/>
      <c r="J22" s="434"/>
      <c r="K22" s="434">
        <f t="shared" si="1"/>
        <v>0</v>
      </c>
      <c r="L22" s="160"/>
      <c r="M22" s="161"/>
      <c r="N22" s="161"/>
      <c r="O22" s="161"/>
      <c r="P22" s="161"/>
      <c r="Q22" s="161"/>
      <c r="R22" s="161"/>
      <c r="S22" s="161"/>
    </row>
    <row r="23" spans="1:19" ht="16.5" customHeight="1" x14ac:dyDescent="0.25">
      <c r="A23" s="180">
        <v>4</v>
      </c>
      <c r="B23" s="33"/>
      <c r="C23" s="899" t="s">
        <v>261</v>
      </c>
      <c r="D23" s="900"/>
      <c r="E23" s="901"/>
      <c r="F23" s="423"/>
      <c r="G23" s="637"/>
      <c r="H23" s="637"/>
      <c r="I23" s="434"/>
      <c r="J23" s="434"/>
      <c r="K23" s="434"/>
      <c r="L23" s="177"/>
      <c r="M23" s="177"/>
      <c r="N23" s="177"/>
      <c r="O23" s="177"/>
      <c r="P23" s="177"/>
      <c r="Q23" s="177"/>
      <c r="R23" s="177"/>
      <c r="S23" s="177"/>
    </row>
    <row r="24" spans="1:19" ht="87" customHeight="1" x14ac:dyDescent="0.25">
      <c r="A24" s="178"/>
      <c r="B24" s="33"/>
      <c r="C24" s="890" t="s">
        <v>251</v>
      </c>
      <c r="D24" s="891"/>
      <c r="E24" s="892"/>
      <c r="F24" s="423" t="s">
        <v>34</v>
      </c>
      <c r="G24" s="637" t="s">
        <v>355</v>
      </c>
      <c r="H24" s="637"/>
      <c r="I24" s="468">
        <v>1.4999999999999999E-2</v>
      </c>
      <c r="J24" s="434"/>
      <c r="K24" s="479">
        <v>1.4999999999999999E-2</v>
      </c>
      <c r="L24" s="177">
        <v>10</v>
      </c>
      <c r="M24" s="177"/>
      <c r="N24" s="177"/>
      <c r="O24" s="177"/>
      <c r="P24" s="177"/>
      <c r="Q24" s="177"/>
      <c r="R24" s="177"/>
      <c r="S24" s="177"/>
    </row>
    <row r="25" spans="1:19" ht="14.25" customHeight="1" x14ac:dyDescent="0.25">
      <c r="A25" s="33"/>
      <c r="B25" s="33"/>
      <c r="C25" s="886" t="s">
        <v>252</v>
      </c>
      <c r="D25" s="886"/>
      <c r="E25" s="886"/>
      <c r="F25" s="466"/>
      <c r="G25" s="637"/>
      <c r="H25" s="637"/>
      <c r="I25" s="434"/>
      <c r="J25" s="434"/>
      <c r="K25" s="434"/>
      <c r="L25" s="275"/>
      <c r="M25" s="275"/>
      <c r="N25" s="275"/>
      <c r="O25" s="275"/>
      <c r="P25" s="275"/>
      <c r="Q25" s="275"/>
      <c r="R25" s="275"/>
      <c r="S25" s="275"/>
    </row>
    <row r="26" spans="1:19" x14ac:dyDescent="0.25">
      <c r="A26" s="33">
        <v>1</v>
      </c>
      <c r="B26" s="33"/>
      <c r="C26" s="217" t="s">
        <v>258</v>
      </c>
      <c r="D26" s="218"/>
      <c r="E26" s="219"/>
      <c r="F26" s="423"/>
      <c r="G26" s="637"/>
      <c r="H26" s="637"/>
      <c r="I26" s="434"/>
      <c r="J26" s="434"/>
      <c r="K26" s="434"/>
      <c r="L26" s="275"/>
      <c r="M26" s="275"/>
      <c r="N26" s="275"/>
      <c r="O26" s="275"/>
      <c r="P26" s="275"/>
      <c r="Q26" s="275"/>
      <c r="R26" s="275"/>
      <c r="S26" s="275"/>
    </row>
    <row r="27" spans="1:19" ht="51" customHeight="1" x14ac:dyDescent="0.25">
      <c r="A27" s="33"/>
      <c r="B27" s="122"/>
      <c r="C27" s="887" t="s">
        <v>254</v>
      </c>
      <c r="D27" s="888"/>
      <c r="E27" s="889"/>
      <c r="F27" s="465" t="s">
        <v>30</v>
      </c>
      <c r="G27" s="637" t="s">
        <v>355</v>
      </c>
      <c r="H27" s="637"/>
      <c r="I27" s="434">
        <v>15</v>
      </c>
      <c r="J27" s="434"/>
      <c r="K27" s="434">
        <f t="shared" si="1"/>
        <v>15</v>
      </c>
      <c r="L27" s="275"/>
      <c r="M27" s="275"/>
      <c r="N27" s="275"/>
      <c r="O27" s="275"/>
      <c r="P27" s="275"/>
      <c r="Q27" s="275"/>
      <c r="R27" s="275"/>
      <c r="S27" s="275"/>
    </row>
    <row r="28" spans="1:19" ht="17.25" customHeight="1" x14ac:dyDescent="0.25">
      <c r="A28" s="86">
        <v>2</v>
      </c>
      <c r="B28" s="86"/>
      <c r="C28" s="883" t="s">
        <v>259</v>
      </c>
      <c r="D28" s="884"/>
      <c r="E28" s="885"/>
      <c r="F28" s="465"/>
      <c r="G28" s="637"/>
      <c r="H28" s="637"/>
      <c r="I28" s="434"/>
      <c r="J28" s="434"/>
      <c r="K28" s="434"/>
      <c r="L28" s="275"/>
      <c r="M28" s="275"/>
      <c r="N28" s="275"/>
      <c r="O28" s="275"/>
      <c r="P28" s="275"/>
      <c r="Q28" s="275"/>
      <c r="R28" s="275"/>
      <c r="S28" s="275"/>
    </row>
    <row r="29" spans="1:19" ht="54.75" customHeight="1" x14ac:dyDescent="0.25">
      <c r="A29" s="159"/>
      <c r="B29" s="86"/>
      <c r="C29" s="887" t="s">
        <v>255</v>
      </c>
      <c r="D29" s="888"/>
      <c r="E29" s="889"/>
      <c r="F29" s="465"/>
      <c r="G29" s="637" t="s">
        <v>355</v>
      </c>
      <c r="H29" s="637"/>
      <c r="I29" s="434">
        <v>150</v>
      </c>
      <c r="J29" s="434"/>
      <c r="K29" s="434">
        <f t="shared" si="1"/>
        <v>150</v>
      </c>
      <c r="L29" s="275"/>
      <c r="M29" s="275">
        <f>85000-20000-7269-2000-5000</f>
        <v>50731</v>
      </c>
      <c r="N29" s="275" t="s">
        <v>308</v>
      </c>
      <c r="O29" s="275"/>
      <c r="P29" s="275"/>
      <c r="Q29" s="275"/>
      <c r="R29" s="275"/>
      <c r="S29" s="275"/>
    </row>
    <row r="30" spans="1:19" ht="16.5" customHeight="1" x14ac:dyDescent="0.25">
      <c r="A30" s="33">
        <v>3</v>
      </c>
      <c r="B30" s="33"/>
      <c r="C30" s="883" t="s">
        <v>262</v>
      </c>
      <c r="D30" s="884"/>
      <c r="E30" s="885"/>
      <c r="F30" s="423"/>
      <c r="G30" s="637"/>
      <c r="H30" s="637"/>
      <c r="I30" s="434"/>
      <c r="J30" s="434"/>
      <c r="K30" s="434"/>
      <c r="L30" s="275"/>
      <c r="M30" s="275"/>
      <c r="N30" s="275"/>
      <c r="O30" s="275"/>
      <c r="P30" s="275"/>
      <c r="Q30" s="275"/>
      <c r="R30" s="275"/>
      <c r="S30" s="275"/>
    </row>
    <row r="31" spans="1:19" ht="63.75" customHeight="1" x14ac:dyDescent="0.25">
      <c r="A31" s="33"/>
      <c r="B31" s="33"/>
      <c r="C31" s="896" t="s">
        <v>256</v>
      </c>
      <c r="D31" s="897"/>
      <c r="E31" s="898"/>
      <c r="F31" s="423" t="s">
        <v>36</v>
      </c>
      <c r="G31" s="747" t="s">
        <v>359</v>
      </c>
      <c r="H31" s="748"/>
      <c r="I31" s="431">
        <f>M5/I29</f>
        <v>433.33333333333331</v>
      </c>
      <c r="J31" s="434"/>
      <c r="K31" s="431">
        <f t="shared" si="1"/>
        <v>433.33333333333331</v>
      </c>
      <c r="L31" s="275"/>
      <c r="M31" s="275"/>
      <c r="N31" s="275"/>
      <c r="O31" s="275"/>
      <c r="P31" s="275"/>
      <c r="Q31" s="275"/>
      <c r="R31" s="275"/>
      <c r="S31" s="275"/>
    </row>
    <row r="32" spans="1:19" ht="14.25" customHeight="1" x14ac:dyDescent="0.25">
      <c r="A32" s="180">
        <v>4</v>
      </c>
      <c r="B32" s="33"/>
      <c r="C32" s="899" t="s">
        <v>261</v>
      </c>
      <c r="D32" s="900"/>
      <c r="E32" s="901"/>
      <c r="F32" s="423"/>
      <c r="G32" s="637"/>
      <c r="H32" s="637"/>
      <c r="I32" s="434"/>
      <c r="J32" s="434"/>
      <c r="K32" s="434"/>
      <c r="L32" s="275"/>
      <c r="M32" s="275"/>
      <c r="N32" s="275"/>
      <c r="O32" s="275"/>
      <c r="P32" s="275"/>
      <c r="Q32" s="275"/>
      <c r="R32" s="275"/>
      <c r="S32" s="275"/>
    </row>
    <row r="33" spans="1:19" ht="114" customHeight="1" x14ac:dyDescent="0.25">
      <c r="A33" s="276"/>
      <c r="B33" s="33"/>
      <c r="C33" s="890" t="s">
        <v>257</v>
      </c>
      <c r="D33" s="891"/>
      <c r="E33" s="892"/>
      <c r="F33" s="423" t="s">
        <v>34</v>
      </c>
      <c r="G33" s="637" t="s">
        <v>355</v>
      </c>
      <c r="H33" s="637"/>
      <c r="I33" s="479">
        <v>1.4999999999999999E-2</v>
      </c>
      <c r="J33" s="434"/>
      <c r="K33" s="478">
        <v>1.4999999999999999E-2</v>
      </c>
      <c r="L33" s="275"/>
      <c r="M33" s="275"/>
      <c r="N33" s="275"/>
      <c r="O33" s="275"/>
      <c r="P33" s="275"/>
      <c r="Q33" s="275"/>
      <c r="R33" s="275"/>
      <c r="S33" s="275"/>
    </row>
    <row r="34" spans="1:19" x14ac:dyDescent="0.25">
      <c r="A34" s="274"/>
      <c r="B34" s="274">
        <v>1015012</v>
      </c>
      <c r="C34" s="893" t="s">
        <v>263</v>
      </c>
      <c r="D34" s="894"/>
      <c r="E34" s="895"/>
      <c r="F34" s="423"/>
      <c r="G34" s="637"/>
      <c r="H34" s="637"/>
      <c r="I34" s="434"/>
      <c r="J34" s="434"/>
      <c r="K34" s="434"/>
      <c r="L34" s="275"/>
      <c r="M34" s="275"/>
      <c r="N34" s="275"/>
      <c r="O34" s="275"/>
      <c r="P34" s="275"/>
      <c r="Q34" s="275"/>
      <c r="R34" s="275"/>
      <c r="S34" s="275"/>
    </row>
    <row r="35" spans="1:19" ht="15" customHeight="1" x14ac:dyDescent="0.25">
      <c r="A35" s="33"/>
      <c r="B35" s="33"/>
      <c r="C35" s="886" t="s">
        <v>83</v>
      </c>
      <c r="D35" s="886"/>
      <c r="E35" s="886"/>
      <c r="F35" s="466"/>
      <c r="G35" s="637"/>
      <c r="H35" s="637"/>
      <c r="I35" s="434"/>
      <c r="J35" s="434"/>
      <c r="K35" s="434"/>
      <c r="L35" s="275"/>
      <c r="M35" s="275"/>
      <c r="N35" s="275"/>
      <c r="O35" s="275"/>
      <c r="P35" s="275"/>
      <c r="Q35" s="275"/>
      <c r="R35" s="275"/>
      <c r="S35" s="275"/>
    </row>
    <row r="36" spans="1:19" ht="13.5" customHeight="1" x14ac:dyDescent="0.25">
      <c r="A36" s="33">
        <v>1</v>
      </c>
      <c r="B36" s="33"/>
      <c r="C36" s="217" t="s">
        <v>258</v>
      </c>
      <c r="D36" s="218"/>
      <c r="E36" s="219"/>
      <c r="F36" s="423"/>
      <c r="G36" s="637"/>
      <c r="H36" s="637"/>
      <c r="I36" s="434"/>
      <c r="J36" s="434"/>
      <c r="K36" s="434"/>
      <c r="L36" s="275"/>
      <c r="M36" s="275"/>
      <c r="N36" s="275"/>
      <c r="O36" s="275"/>
      <c r="P36" s="275"/>
      <c r="Q36" s="275"/>
      <c r="R36" s="275"/>
      <c r="S36" s="275"/>
    </row>
    <row r="37" spans="1:19" ht="30" customHeight="1" x14ac:dyDescent="0.25">
      <c r="A37" s="33"/>
      <c r="B37" s="122"/>
      <c r="C37" s="887" t="s">
        <v>264</v>
      </c>
      <c r="D37" s="888"/>
      <c r="E37" s="889"/>
      <c r="F37" s="465" t="s">
        <v>30</v>
      </c>
      <c r="G37" s="637" t="s">
        <v>355</v>
      </c>
      <c r="H37" s="637"/>
      <c r="I37" s="434">
        <v>50</v>
      </c>
      <c r="J37" s="434"/>
      <c r="K37" s="434">
        <f t="shared" si="1"/>
        <v>50</v>
      </c>
      <c r="L37" s="275"/>
      <c r="M37" s="275"/>
      <c r="N37" s="275"/>
      <c r="O37" s="275"/>
      <c r="P37" s="275"/>
      <c r="Q37" s="275"/>
      <c r="R37" s="275"/>
      <c r="S37" s="275"/>
    </row>
    <row r="38" spans="1:19" ht="16.5" customHeight="1" x14ac:dyDescent="0.25">
      <c r="A38" s="86">
        <v>2</v>
      </c>
      <c r="B38" s="86"/>
      <c r="C38" s="883" t="s">
        <v>259</v>
      </c>
      <c r="D38" s="884"/>
      <c r="E38" s="885"/>
      <c r="F38" s="465"/>
      <c r="G38" s="637"/>
      <c r="H38" s="637"/>
      <c r="I38" s="434"/>
      <c r="J38" s="434"/>
      <c r="K38" s="434"/>
      <c r="L38" s="275"/>
      <c r="M38" s="275"/>
      <c r="N38" s="275"/>
      <c r="O38" s="275"/>
      <c r="P38" s="275"/>
      <c r="Q38" s="275"/>
      <c r="R38" s="275"/>
      <c r="S38" s="275"/>
    </row>
    <row r="39" spans="1:19" ht="41.25" customHeight="1" x14ac:dyDescent="0.25">
      <c r="A39" s="159"/>
      <c r="B39" s="86"/>
      <c r="C39" s="887" t="s">
        <v>265</v>
      </c>
      <c r="D39" s="888"/>
      <c r="E39" s="889"/>
      <c r="F39" s="465"/>
      <c r="G39" s="637" t="s">
        <v>355</v>
      </c>
      <c r="H39" s="637"/>
      <c r="I39" s="434">
        <v>4000</v>
      </c>
      <c r="J39" s="434"/>
      <c r="K39" s="434">
        <f t="shared" si="1"/>
        <v>4000</v>
      </c>
      <c r="L39" s="275"/>
      <c r="M39" s="275"/>
      <c r="N39" s="275"/>
      <c r="O39" s="275"/>
      <c r="P39" s="275"/>
      <c r="Q39" s="275"/>
      <c r="R39" s="275"/>
      <c r="S39" s="275"/>
    </row>
    <row r="40" spans="1:19" ht="10.5" customHeight="1" x14ac:dyDescent="0.25">
      <c r="A40" s="33">
        <v>3</v>
      </c>
      <c r="B40" s="33"/>
      <c r="C40" s="883" t="s">
        <v>260</v>
      </c>
      <c r="D40" s="884"/>
      <c r="E40" s="885"/>
      <c r="F40" s="423"/>
      <c r="G40" s="637"/>
      <c r="H40" s="637"/>
      <c r="I40" s="434"/>
      <c r="J40" s="434"/>
      <c r="K40" s="434"/>
      <c r="L40" s="275"/>
      <c r="M40" s="275"/>
      <c r="N40" s="275"/>
      <c r="O40" s="275"/>
      <c r="P40" s="275"/>
      <c r="Q40" s="275"/>
      <c r="R40" s="275"/>
      <c r="S40" s="275"/>
    </row>
    <row r="41" spans="1:19" ht="42" customHeight="1" x14ac:dyDescent="0.25">
      <c r="A41" s="33"/>
      <c r="B41" s="33"/>
      <c r="C41" s="896" t="s">
        <v>266</v>
      </c>
      <c r="D41" s="897"/>
      <c r="E41" s="898"/>
      <c r="F41" s="423" t="s">
        <v>36</v>
      </c>
      <c r="G41" s="747" t="s">
        <v>359</v>
      </c>
      <c r="H41" s="748"/>
      <c r="I41" s="434">
        <f>L6/I39</f>
        <v>2.5</v>
      </c>
      <c r="J41" s="434"/>
      <c r="K41" s="434">
        <f t="shared" si="1"/>
        <v>2.5</v>
      </c>
      <c r="L41" s="275"/>
      <c r="M41" s="275">
        <v>45000</v>
      </c>
      <c r="N41" s="342">
        <v>2210</v>
      </c>
      <c r="O41" s="275"/>
      <c r="P41" s="275"/>
      <c r="Q41" s="275"/>
      <c r="R41" s="275"/>
      <c r="S41" s="275"/>
    </row>
    <row r="42" spans="1:19" ht="12" customHeight="1" x14ac:dyDescent="0.25">
      <c r="A42" s="180">
        <v>4</v>
      </c>
      <c r="B42" s="33"/>
      <c r="C42" s="899" t="s">
        <v>261</v>
      </c>
      <c r="D42" s="900"/>
      <c r="E42" s="901"/>
      <c r="F42" s="423"/>
      <c r="G42" s="637"/>
      <c r="H42" s="637"/>
      <c r="I42" s="434"/>
      <c r="J42" s="434"/>
      <c r="K42" s="434"/>
      <c r="L42" s="275"/>
      <c r="M42" s="275"/>
      <c r="N42" s="275"/>
      <c r="O42" s="275"/>
      <c r="P42" s="275"/>
      <c r="Q42" s="275"/>
      <c r="R42" s="275"/>
      <c r="S42" s="275"/>
    </row>
    <row r="43" spans="1:19" ht="90" customHeight="1" x14ac:dyDescent="0.25">
      <c r="A43" s="276"/>
      <c r="B43" s="33"/>
      <c r="C43" s="890" t="s">
        <v>267</v>
      </c>
      <c r="D43" s="891"/>
      <c r="E43" s="892"/>
      <c r="F43" s="423" t="s">
        <v>34</v>
      </c>
      <c r="G43" s="637" t="s">
        <v>355</v>
      </c>
      <c r="H43" s="637"/>
      <c r="I43" s="480">
        <v>0.02</v>
      </c>
      <c r="J43" s="434"/>
      <c r="K43" s="480">
        <v>0.02</v>
      </c>
      <c r="L43" s="275"/>
      <c r="M43" s="275"/>
      <c r="N43" s="275"/>
      <c r="O43" s="275"/>
      <c r="P43" s="275"/>
      <c r="Q43" s="275"/>
      <c r="R43" s="275"/>
      <c r="S43" s="275"/>
    </row>
    <row r="44" spans="1:19" ht="30" customHeight="1" x14ac:dyDescent="0.25">
      <c r="A44" s="33"/>
      <c r="B44" s="33"/>
      <c r="C44" s="886" t="s">
        <v>252</v>
      </c>
      <c r="D44" s="886"/>
      <c r="E44" s="886"/>
      <c r="F44" s="466"/>
      <c r="G44" s="637"/>
      <c r="H44" s="637"/>
      <c r="I44" s="434"/>
      <c r="J44" s="434"/>
      <c r="K44" s="434"/>
      <c r="L44" s="275"/>
      <c r="M44" s="275"/>
      <c r="N44" s="275"/>
      <c r="O44" s="275"/>
      <c r="P44" s="275"/>
      <c r="Q44" s="275"/>
      <c r="R44" s="275"/>
      <c r="S44" s="275"/>
    </row>
    <row r="45" spans="1:19" ht="30" customHeight="1" x14ac:dyDescent="0.25">
      <c r="A45" s="33">
        <v>1</v>
      </c>
      <c r="B45" s="33"/>
      <c r="C45" s="217" t="s">
        <v>258</v>
      </c>
      <c r="D45" s="218"/>
      <c r="E45" s="219"/>
      <c r="F45" s="423"/>
      <c r="G45" s="637"/>
      <c r="H45" s="637"/>
      <c r="I45" s="434"/>
      <c r="J45" s="434"/>
      <c r="K45" s="434"/>
      <c r="L45" s="275"/>
      <c r="M45" s="275"/>
      <c r="N45" s="275"/>
      <c r="O45" s="275"/>
      <c r="P45" s="275"/>
      <c r="Q45" s="275"/>
      <c r="R45" s="275"/>
      <c r="S45" s="275"/>
    </row>
    <row r="46" spans="1:19" ht="60.75" customHeight="1" x14ac:dyDescent="0.25">
      <c r="A46" s="33"/>
      <c r="B46" s="122"/>
      <c r="C46" s="887" t="s">
        <v>268</v>
      </c>
      <c r="D46" s="888"/>
      <c r="E46" s="889"/>
      <c r="F46" s="465" t="s">
        <v>36</v>
      </c>
      <c r="G46" s="637" t="s">
        <v>355</v>
      </c>
      <c r="H46" s="637"/>
      <c r="I46" s="434">
        <v>5</v>
      </c>
      <c r="J46" s="434"/>
      <c r="K46" s="434">
        <f t="shared" si="1"/>
        <v>5</v>
      </c>
      <c r="L46" s="275"/>
      <c r="M46" s="275"/>
      <c r="N46" s="275"/>
      <c r="O46" s="275"/>
      <c r="P46" s="275"/>
      <c r="Q46" s="275"/>
      <c r="R46" s="275"/>
      <c r="S46" s="275"/>
    </row>
    <row r="47" spans="1:19" ht="15" customHeight="1" x14ac:dyDescent="0.25">
      <c r="A47" s="86">
        <v>2</v>
      </c>
      <c r="B47" s="86"/>
      <c r="C47" s="883" t="s">
        <v>259</v>
      </c>
      <c r="D47" s="884"/>
      <c r="E47" s="885"/>
      <c r="F47" s="465"/>
      <c r="G47" s="637"/>
      <c r="H47" s="637"/>
      <c r="I47" s="434"/>
      <c r="J47" s="434"/>
      <c r="K47" s="434"/>
      <c r="L47" s="275"/>
      <c r="M47" s="275"/>
      <c r="N47" s="275"/>
      <c r="O47" s="275"/>
      <c r="P47" s="275"/>
      <c r="Q47" s="275"/>
      <c r="R47" s="275"/>
      <c r="S47" s="275"/>
    </row>
    <row r="48" spans="1:19" ht="57" customHeight="1" x14ac:dyDescent="0.25">
      <c r="A48" s="159"/>
      <c r="B48" s="86"/>
      <c r="C48" s="887" t="s">
        <v>269</v>
      </c>
      <c r="D48" s="888"/>
      <c r="E48" s="889"/>
      <c r="F48" s="465" t="s">
        <v>104</v>
      </c>
      <c r="G48" s="637" t="s">
        <v>355</v>
      </c>
      <c r="H48" s="637"/>
      <c r="I48" s="434">
        <v>50</v>
      </c>
      <c r="J48" s="434"/>
      <c r="K48" s="434">
        <f t="shared" si="1"/>
        <v>50</v>
      </c>
      <c r="L48" s="275"/>
      <c r="M48" s="275"/>
      <c r="N48" s="275"/>
      <c r="O48" s="275"/>
      <c r="P48" s="275"/>
      <c r="Q48" s="275"/>
      <c r="R48" s="275"/>
      <c r="S48" s="275"/>
    </row>
    <row r="49" spans="1:19" ht="16.5" customHeight="1" x14ac:dyDescent="0.25">
      <c r="A49" s="33">
        <v>3</v>
      </c>
      <c r="B49" s="33"/>
      <c r="C49" s="883" t="s">
        <v>262</v>
      </c>
      <c r="D49" s="884"/>
      <c r="E49" s="885"/>
      <c r="F49" s="423"/>
      <c r="G49" s="637"/>
      <c r="H49" s="637"/>
      <c r="I49" s="434"/>
      <c r="J49" s="434"/>
      <c r="K49" s="434"/>
      <c r="L49" s="275"/>
      <c r="M49" s="275"/>
      <c r="N49" s="275"/>
      <c r="O49" s="275"/>
      <c r="P49" s="275"/>
      <c r="Q49" s="275"/>
      <c r="R49" s="275"/>
      <c r="S49" s="275"/>
    </row>
    <row r="50" spans="1:19" ht="63" customHeight="1" x14ac:dyDescent="0.25">
      <c r="A50" s="33"/>
      <c r="B50" s="33"/>
      <c r="C50" s="896" t="s">
        <v>270</v>
      </c>
      <c r="D50" s="897"/>
      <c r="E50" s="898"/>
      <c r="F50" s="423" t="s">
        <v>36</v>
      </c>
      <c r="G50" s="747" t="s">
        <v>359</v>
      </c>
      <c r="H50" s="748"/>
      <c r="I50" s="431">
        <f>M6/I48</f>
        <v>800</v>
      </c>
      <c r="J50" s="434"/>
      <c r="K50" s="431">
        <f t="shared" si="1"/>
        <v>800</v>
      </c>
      <c r="L50" s="275"/>
      <c r="M50" s="275">
        <f>40000-20000-14297</f>
        <v>5703</v>
      </c>
      <c r="N50" s="275" t="s">
        <v>308</v>
      </c>
      <c r="O50" s="275"/>
      <c r="P50" s="275"/>
      <c r="Q50" s="275"/>
      <c r="R50" s="275"/>
      <c r="S50" s="275"/>
    </row>
    <row r="51" spans="1:19" ht="14.25" customHeight="1" x14ac:dyDescent="0.25">
      <c r="A51" s="180">
        <v>4</v>
      </c>
      <c r="B51" s="33"/>
      <c r="C51" s="899" t="s">
        <v>261</v>
      </c>
      <c r="D51" s="900"/>
      <c r="E51" s="901"/>
      <c r="F51" s="423"/>
      <c r="G51" s="637"/>
      <c r="H51" s="637"/>
      <c r="I51" s="434"/>
      <c r="J51" s="434"/>
      <c r="K51" s="434"/>
      <c r="L51" s="275"/>
      <c r="M51" s="275"/>
      <c r="N51" s="275"/>
      <c r="O51" s="275"/>
      <c r="P51" s="275"/>
      <c r="Q51" s="275"/>
      <c r="R51" s="275"/>
      <c r="S51" s="275"/>
    </row>
    <row r="52" spans="1:19" ht="89.25" customHeight="1" x14ac:dyDescent="0.25">
      <c r="A52" s="276"/>
      <c r="B52" s="33"/>
      <c r="C52" s="890" t="s">
        <v>271</v>
      </c>
      <c r="D52" s="891"/>
      <c r="E52" s="892"/>
      <c r="F52" s="423" t="s">
        <v>34</v>
      </c>
      <c r="G52" s="637" t="s">
        <v>355</v>
      </c>
      <c r="H52" s="637"/>
      <c r="I52" s="480">
        <v>0.02</v>
      </c>
      <c r="J52" s="434"/>
      <c r="K52" s="480">
        <v>0.02</v>
      </c>
      <c r="L52" s="275"/>
      <c r="M52" s="275"/>
      <c r="N52" s="275"/>
      <c r="O52" s="275"/>
      <c r="P52" s="275"/>
      <c r="Q52" s="275"/>
      <c r="R52" s="275"/>
      <c r="S52" s="275"/>
    </row>
    <row r="53" spans="1:19" x14ac:dyDescent="0.25">
      <c r="A53" s="278"/>
      <c r="B53" s="30"/>
      <c r="C53" s="279"/>
      <c r="D53" s="279"/>
      <c r="E53" s="279"/>
      <c r="F53" s="426"/>
      <c r="G53" s="280"/>
      <c r="H53" s="280"/>
      <c r="I53" s="280"/>
      <c r="J53" s="280"/>
      <c r="K53" s="280"/>
      <c r="L53" s="275"/>
      <c r="M53" s="275"/>
      <c r="N53" s="275"/>
      <c r="O53" s="275"/>
      <c r="P53" s="275"/>
      <c r="Q53" s="275"/>
      <c r="R53" s="275"/>
      <c r="S53" s="275"/>
    </row>
    <row r="54" spans="1:19" ht="21" customHeight="1" x14ac:dyDescent="0.25">
      <c r="A54" s="721" t="s">
        <v>333</v>
      </c>
      <c r="B54" s="721"/>
      <c r="C54" s="721"/>
      <c r="D54" s="721"/>
      <c r="E54" s="721"/>
      <c r="F54" s="721"/>
      <c r="G54" s="271"/>
      <c r="H54" s="272"/>
      <c r="I54" s="473"/>
      <c r="J54" s="474" t="s">
        <v>219</v>
      </c>
      <c r="K54" s="475"/>
      <c r="L54" s="44"/>
      <c r="M54" s="44"/>
      <c r="N54" s="39"/>
      <c r="O54" s="44"/>
      <c r="P54" s="44"/>
    </row>
    <row r="55" spans="1:19" ht="12.75" customHeight="1" x14ac:dyDescent="0.25">
      <c r="A55" s="56"/>
      <c r="B55" s="56"/>
      <c r="C55" s="56"/>
      <c r="F55" s="425"/>
      <c r="G55" s="375"/>
      <c r="H55" s="30"/>
      <c r="I55" s="473"/>
      <c r="J55" s="476" t="s">
        <v>77</v>
      </c>
      <c r="K55" s="476"/>
      <c r="L55" s="204"/>
      <c r="M55" s="30"/>
      <c r="N55" s="30"/>
      <c r="O55" s="30"/>
      <c r="P55" s="30"/>
    </row>
    <row r="56" spans="1:19" ht="10.5" customHeight="1" x14ac:dyDescent="0.25">
      <c r="A56" s="677" t="s">
        <v>78</v>
      </c>
      <c r="B56" s="677"/>
      <c r="C56" s="677"/>
      <c r="D56" s="677"/>
      <c r="E56" s="677"/>
      <c r="F56" s="425"/>
      <c r="G56" s="30"/>
      <c r="H56" s="30"/>
      <c r="I56" s="473"/>
      <c r="J56" s="473"/>
      <c r="K56" s="473"/>
      <c r="L56" s="30"/>
      <c r="M56" s="30"/>
      <c r="N56" s="30"/>
      <c r="O56" s="30"/>
      <c r="P56" s="30"/>
    </row>
    <row r="57" spans="1:19" ht="25.5" customHeight="1" x14ac:dyDescent="0.25">
      <c r="A57" s="720" t="s">
        <v>312</v>
      </c>
      <c r="B57" s="720"/>
      <c r="C57" s="720"/>
      <c r="D57" s="720"/>
      <c r="E57" s="720"/>
      <c r="F57" s="720"/>
      <c r="G57" s="58"/>
      <c r="H57" s="60"/>
      <c r="I57" s="477"/>
      <c r="J57" s="474" t="s">
        <v>276</v>
      </c>
      <c r="K57" s="477"/>
      <c r="L57" s="40"/>
      <c r="M57" s="40"/>
      <c r="N57" s="30"/>
      <c r="O57" s="30"/>
      <c r="P57" s="30"/>
    </row>
    <row r="58" spans="1:19" ht="15" customHeight="1" x14ac:dyDescent="0.25">
      <c r="A58" s="56"/>
      <c r="B58" s="56"/>
      <c r="C58" s="56"/>
      <c r="D58" s="56"/>
      <c r="F58" s="467"/>
      <c r="G58" s="375"/>
      <c r="H58" s="40"/>
      <c r="I58" s="473"/>
      <c r="J58" s="476" t="s">
        <v>77</v>
      </c>
      <c r="K58" s="476"/>
      <c r="L58" s="204"/>
      <c r="M58" s="40"/>
      <c r="N58" s="30"/>
      <c r="O58" s="30"/>
      <c r="P58" s="30"/>
    </row>
  </sheetData>
  <mergeCells count="103">
    <mergeCell ref="J7:K7"/>
    <mergeCell ref="H9:I9"/>
    <mergeCell ref="H10:I10"/>
    <mergeCell ref="A9:F9"/>
    <mergeCell ref="A10:F10"/>
    <mergeCell ref="C32:E32"/>
    <mergeCell ref="C29:E29"/>
    <mergeCell ref="C30:E30"/>
    <mergeCell ref="C31:E31"/>
    <mergeCell ref="A11:F11"/>
    <mergeCell ref="A12:F12"/>
    <mergeCell ref="H12:I12"/>
    <mergeCell ref="C14:E14"/>
    <mergeCell ref="G14:H14"/>
    <mergeCell ref="B7:F7"/>
    <mergeCell ref="G15:H15"/>
    <mergeCell ref="C23:E23"/>
    <mergeCell ref="C19:E19"/>
    <mergeCell ref="C20:E20"/>
    <mergeCell ref="C21:E21"/>
    <mergeCell ref="C22:E22"/>
    <mergeCell ref="C24:E24"/>
    <mergeCell ref="G19:H19"/>
    <mergeCell ref="G20:H20"/>
    <mergeCell ref="J4:K4"/>
    <mergeCell ref="J6:K6"/>
    <mergeCell ref="A2:A3"/>
    <mergeCell ref="J2:K3"/>
    <mergeCell ref="B2:F3"/>
    <mergeCell ref="G2:G3"/>
    <mergeCell ref="H2:H3"/>
    <mergeCell ref="I2:I3"/>
    <mergeCell ref="B4:F4"/>
    <mergeCell ref="B5:F5"/>
    <mergeCell ref="J5:K5"/>
    <mergeCell ref="B6:F6"/>
    <mergeCell ref="L14:N14"/>
    <mergeCell ref="C15:E15"/>
    <mergeCell ref="L15:N15"/>
    <mergeCell ref="L16:N16"/>
    <mergeCell ref="H11:I11"/>
    <mergeCell ref="O18:P18"/>
    <mergeCell ref="Q18:S18"/>
    <mergeCell ref="C17:E17"/>
    <mergeCell ref="G16:H16"/>
    <mergeCell ref="G17:H17"/>
    <mergeCell ref="G18:H18"/>
    <mergeCell ref="A57:F57"/>
    <mergeCell ref="A54:F54"/>
    <mergeCell ref="A56:E56"/>
    <mergeCell ref="C28:E28"/>
    <mergeCell ref="C25:E25"/>
    <mergeCell ref="C27:E27"/>
    <mergeCell ref="C33:E33"/>
    <mergeCell ref="C38:E38"/>
    <mergeCell ref="C35:E35"/>
    <mergeCell ref="C37:E37"/>
    <mergeCell ref="C34:E34"/>
    <mergeCell ref="C41:E41"/>
    <mergeCell ref="C42:E42"/>
    <mergeCell ref="C39:E39"/>
    <mergeCell ref="C40:E40"/>
    <mergeCell ref="C48:E48"/>
    <mergeCell ref="C43:E43"/>
    <mergeCell ref="C44:E44"/>
    <mergeCell ref="C46:E46"/>
    <mergeCell ref="C47:E47"/>
    <mergeCell ref="C52:E52"/>
    <mergeCell ref="C49:E49"/>
    <mergeCell ref="C50:E50"/>
    <mergeCell ref="C51:E51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9:H49"/>
    <mergeCell ref="G50:H50"/>
    <mergeCell ref="G51:H51"/>
    <mergeCell ref="G52:H52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</mergeCells>
  <pageMargins left="0.11811023622047245" right="0.19685039370078741" top="0.31" bottom="0.15748031496062992" header="0.17" footer="0.18"/>
  <pageSetup paperSize="9" scale="85" orientation="portrait" verticalDpi="300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72"/>
  <sheetViews>
    <sheetView topLeftCell="A13" zoomScaleNormal="100" zoomScaleSheetLayoutView="100" workbookViewId="0">
      <selection activeCell="B28" sqref="B28:N28"/>
    </sheetView>
  </sheetViews>
  <sheetFormatPr defaultRowHeight="15" x14ac:dyDescent="0.25"/>
  <cols>
    <col min="1" max="1" width="4.140625" customWidth="1"/>
    <col min="2" max="2" width="27" customWidth="1"/>
    <col min="3" max="3" width="10.42578125" customWidth="1"/>
    <col min="5" max="5" width="11.42578125" bestFit="1" customWidth="1"/>
    <col min="9" max="9" width="6" customWidth="1"/>
    <col min="10" max="10" width="8" customWidth="1"/>
    <col min="11" max="11" width="14.85546875" customWidth="1"/>
    <col min="12" max="12" width="7.28515625" customWidth="1"/>
    <col min="13" max="13" width="11.42578125" customWidth="1"/>
    <col min="14" max="14" width="8.85546875" customWidth="1"/>
  </cols>
  <sheetData>
    <row r="1" spans="5:14" ht="15" customHeight="1" x14ac:dyDescent="0.25">
      <c r="J1" s="56"/>
      <c r="K1" s="842" t="s">
        <v>106</v>
      </c>
      <c r="L1" s="842"/>
      <c r="M1" s="842"/>
    </row>
    <row r="2" spans="5:14" ht="15" customHeight="1" x14ac:dyDescent="0.25">
      <c r="J2" s="56"/>
      <c r="K2" s="842" t="s">
        <v>107</v>
      </c>
      <c r="L2" s="842"/>
      <c r="M2" s="842"/>
    </row>
    <row r="3" spans="5:14" ht="15" customHeight="1" x14ac:dyDescent="0.25">
      <c r="J3" s="56"/>
      <c r="K3" s="842" t="s">
        <v>108</v>
      </c>
      <c r="L3" s="842"/>
      <c r="M3" s="842"/>
    </row>
    <row r="4" spans="5:14" ht="15" customHeight="1" x14ac:dyDescent="0.25">
      <c r="J4" s="56"/>
      <c r="K4" s="720" t="s">
        <v>106</v>
      </c>
      <c r="L4" s="720"/>
      <c r="M4" s="720"/>
      <c r="N4" s="612"/>
    </row>
    <row r="5" spans="5:14" ht="15" customHeight="1" x14ac:dyDescent="0.25">
      <c r="K5" s="720" t="s">
        <v>107</v>
      </c>
      <c r="L5" s="720"/>
      <c r="M5" s="720"/>
      <c r="N5" s="612"/>
    </row>
    <row r="6" spans="5:14" ht="16.5" customHeight="1" x14ac:dyDescent="0.25">
      <c r="K6" s="720" t="s">
        <v>108</v>
      </c>
      <c r="L6" s="720"/>
      <c r="M6" s="720"/>
      <c r="N6" s="612"/>
    </row>
    <row r="7" spans="5:14" ht="16.5" customHeight="1" x14ac:dyDescent="0.25">
      <c r="K7" s="720" t="s">
        <v>139</v>
      </c>
      <c r="L7" s="720"/>
      <c r="M7" s="720"/>
      <c r="N7" s="612"/>
    </row>
    <row r="8" spans="5:14" ht="22.5" customHeight="1" x14ac:dyDescent="0.25">
      <c r="K8" s="720" t="s">
        <v>106</v>
      </c>
      <c r="L8" s="720"/>
      <c r="M8" s="720"/>
      <c r="N8" s="612"/>
    </row>
    <row r="9" spans="5:14" ht="15" customHeight="1" x14ac:dyDescent="0.25">
      <c r="I9" s="56"/>
      <c r="J9" s="56"/>
      <c r="K9" s="721" t="s">
        <v>109</v>
      </c>
      <c r="L9" s="721"/>
      <c r="M9" s="721"/>
      <c r="N9" s="612"/>
    </row>
    <row r="10" spans="5:14" ht="10.5" customHeight="1" x14ac:dyDescent="0.25">
      <c r="I10" s="56"/>
      <c r="J10" s="56"/>
      <c r="K10" s="726" t="s">
        <v>309</v>
      </c>
      <c r="L10" s="726"/>
      <c r="M10" s="726"/>
      <c r="N10" s="613"/>
    </row>
    <row r="11" spans="5:14" ht="21.75" customHeight="1" x14ac:dyDescent="0.25">
      <c r="I11" s="56"/>
      <c r="J11" s="56"/>
      <c r="K11" s="719" t="s">
        <v>431</v>
      </c>
      <c r="L11" s="719"/>
      <c r="M11" s="719"/>
      <c r="N11" s="719"/>
    </row>
    <row r="12" spans="5:14" ht="15" customHeight="1" x14ac:dyDescent="0.25">
      <c r="I12" s="56"/>
      <c r="K12" s="720" t="s">
        <v>140</v>
      </c>
      <c r="L12" s="720"/>
      <c r="M12" s="720"/>
      <c r="N12" s="612"/>
    </row>
    <row r="13" spans="5:14" ht="15" customHeight="1" x14ac:dyDescent="0.25">
      <c r="I13" s="56"/>
      <c r="J13" s="561"/>
      <c r="K13" s="719" t="s">
        <v>447</v>
      </c>
      <c r="L13" s="719"/>
      <c r="M13" s="719"/>
      <c r="N13" s="719"/>
    </row>
    <row r="14" spans="5:14" ht="49.5" customHeight="1" x14ac:dyDescent="0.35">
      <c r="E14" s="7"/>
      <c r="F14" s="718" t="s">
        <v>0</v>
      </c>
      <c r="G14" s="718"/>
      <c r="J14" s="7"/>
      <c r="K14" s="7"/>
      <c r="L14" s="7"/>
    </row>
    <row r="15" spans="5:14" ht="21" x14ac:dyDescent="0.35">
      <c r="E15" s="115" t="s">
        <v>1</v>
      </c>
      <c r="F15" s="115"/>
      <c r="G15" s="115"/>
      <c r="H15" s="115"/>
      <c r="I15" s="115"/>
      <c r="J15" s="115"/>
      <c r="K15" s="115"/>
      <c r="L15" s="115"/>
    </row>
    <row r="16" spans="5:14" ht="21" x14ac:dyDescent="0.35">
      <c r="E16" s="718" t="s">
        <v>334</v>
      </c>
      <c r="F16" s="718"/>
      <c r="G16" s="718"/>
      <c r="H16" s="718"/>
      <c r="I16" s="115"/>
      <c r="J16" s="115"/>
      <c r="K16" s="115"/>
      <c r="L16" s="115"/>
    </row>
    <row r="17" spans="1:19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9" ht="15.75" x14ac:dyDescent="0.25">
      <c r="A18" s="6" t="s">
        <v>2</v>
      </c>
      <c r="B18" s="531">
        <v>1000000</v>
      </c>
      <c r="C18" s="1"/>
      <c r="D18" s="68" t="s">
        <v>309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27"/>
      <c r="Q18" s="27"/>
    </row>
    <row r="19" spans="1:19" x14ac:dyDescent="0.25">
      <c r="A19" s="6"/>
      <c r="B19" s="5" t="s">
        <v>200</v>
      </c>
      <c r="D19" s="5" t="s">
        <v>201</v>
      </c>
    </row>
    <row r="20" spans="1:19" ht="27.75" customHeight="1" x14ac:dyDescent="0.25">
      <c r="A20" s="6" t="s">
        <v>4</v>
      </c>
      <c r="B20" s="531">
        <v>1010000</v>
      </c>
      <c r="C20" s="1"/>
      <c r="D20" s="68" t="str">
        <f>D18</f>
        <v>Управління гуманітарної політики Нікопольської міської ради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7"/>
      <c r="P20" s="27"/>
      <c r="Q20" s="27"/>
    </row>
    <row r="21" spans="1:19" x14ac:dyDescent="0.25">
      <c r="A21" s="6"/>
      <c r="B21" s="5" t="s">
        <v>200</v>
      </c>
      <c r="C21" t="s">
        <v>199</v>
      </c>
    </row>
    <row r="22" spans="1:19" ht="32.25" customHeight="1" x14ac:dyDescent="0.25">
      <c r="A22" s="6" t="s">
        <v>6</v>
      </c>
      <c r="B22" s="531">
        <v>1015031</v>
      </c>
      <c r="C22" s="200"/>
      <c r="D22" s="787" t="s">
        <v>395</v>
      </c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0"/>
      <c r="P22" s="69"/>
      <c r="Q22" s="69"/>
      <c r="R22" s="69"/>
      <c r="S22" s="69"/>
    </row>
    <row r="23" spans="1:19" ht="15.75" x14ac:dyDescent="0.25">
      <c r="B23" s="5" t="s">
        <v>200</v>
      </c>
      <c r="C23" t="s">
        <v>198</v>
      </c>
      <c r="G23" s="23"/>
    </row>
    <row r="24" spans="1:19" ht="18.75" x14ac:dyDescent="0.3">
      <c r="A24" s="6" t="s">
        <v>13</v>
      </c>
      <c r="B24" s="6" t="s">
        <v>316</v>
      </c>
      <c r="F24" s="725">
        <f>L24+E25</f>
        <v>8031400</v>
      </c>
      <c r="G24" s="725"/>
      <c r="H24" t="s">
        <v>317</v>
      </c>
      <c r="L24" s="725">
        <f>7844300+70000-25000+112000-19100</f>
        <v>7982200</v>
      </c>
      <c r="M24" s="725"/>
      <c r="N24" t="s">
        <v>318</v>
      </c>
    </row>
    <row r="25" spans="1:19" ht="21" x14ac:dyDescent="0.35">
      <c r="B25" t="s">
        <v>319</v>
      </c>
      <c r="E25" s="562">
        <f>100+50000+19100-20000</f>
        <v>49200</v>
      </c>
      <c r="F25" s="563"/>
      <c r="G25" t="s">
        <v>320</v>
      </c>
    </row>
    <row r="27" spans="1:19" ht="36.75" customHeight="1" x14ac:dyDescent="0.25">
      <c r="A27" s="6" t="s">
        <v>14</v>
      </c>
      <c r="B27" s="61" t="s">
        <v>18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"/>
      <c r="R27" s="6"/>
      <c r="S27" s="6"/>
    </row>
    <row r="28" spans="1:19" ht="99.75" customHeight="1" x14ac:dyDescent="0.25">
      <c r="A28" s="13"/>
      <c r="B28" s="727" t="s">
        <v>446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20"/>
      <c r="P28" s="20"/>
      <c r="Q28" s="18"/>
      <c r="R28" s="15"/>
      <c r="S28" s="15"/>
    </row>
    <row r="29" spans="1:19" x14ac:dyDescent="0.25">
      <c r="A29" s="6" t="s">
        <v>15</v>
      </c>
      <c r="B29" s="360" t="s">
        <v>432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20"/>
      <c r="P29" s="20"/>
      <c r="Q29" s="18"/>
      <c r="R29" s="15"/>
      <c r="S29" s="15"/>
    </row>
    <row r="30" spans="1:19" ht="30" x14ac:dyDescent="0.25">
      <c r="A30" s="617" t="s">
        <v>12</v>
      </c>
      <c r="B30" s="911" t="s">
        <v>435</v>
      </c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20"/>
      <c r="P30" s="20"/>
      <c r="Q30" s="18"/>
      <c r="R30" s="15"/>
      <c r="S30" s="15"/>
    </row>
    <row r="31" spans="1:19" ht="29.25" customHeight="1" x14ac:dyDescent="0.25">
      <c r="A31" s="614"/>
      <c r="B31" s="808" t="s">
        <v>396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10"/>
      <c r="O31" s="20"/>
      <c r="P31" s="20"/>
      <c r="Q31" s="18"/>
      <c r="R31" s="15"/>
      <c r="S31" s="15"/>
    </row>
    <row r="32" spans="1:19" x14ac:dyDescent="0.25">
      <c r="A32" s="614"/>
      <c r="B32" s="912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20"/>
      <c r="P32" s="20"/>
      <c r="Q32" s="18"/>
      <c r="R32" s="15"/>
      <c r="S32" s="15"/>
    </row>
    <row r="33" spans="1:19" x14ac:dyDescent="0.25">
      <c r="A33" s="6" t="s">
        <v>16</v>
      </c>
      <c r="B33" s="360" t="s">
        <v>19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61"/>
      <c r="P33" s="61"/>
      <c r="Q33" s="6"/>
      <c r="R33" s="6"/>
      <c r="S33" s="6"/>
    </row>
    <row r="34" spans="1:19" ht="9.75" customHeight="1" x14ac:dyDescent="0.25">
      <c r="A34" s="13"/>
      <c r="B34" s="363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3"/>
      <c r="P34" s="63"/>
      <c r="Q34" s="14"/>
      <c r="R34" s="15"/>
      <c r="S34" s="15"/>
    </row>
    <row r="35" spans="1:19" ht="33.75" customHeight="1" x14ac:dyDescent="0.25">
      <c r="A35" s="121"/>
      <c r="B35" s="910" t="s">
        <v>396</v>
      </c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63"/>
      <c r="P35" s="63"/>
      <c r="Q35" s="14"/>
      <c r="R35" s="15"/>
      <c r="S35" s="15"/>
    </row>
    <row r="36" spans="1:19" x14ac:dyDescent="0.25">
      <c r="A36" s="13"/>
      <c r="B36" s="362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3"/>
      <c r="P36" s="63"/>
      <c r="Q36" s="14"/>
      <c r="R36" s="15"/>
      <c r="S36" s="15"/>
    </row>
    <row r="37" spans="1:19" x14ac:dyDescent="0.25">
      <c r="A37" s="618" t="s">
        <v>440</v>
      </c>
      <c r="B37" s="362"/>
      <c r="C37" s="620"/>
      <c r="D37" s="620"/>
      <c r="E37" s="620"/>
      <c r="F37" s="620"/>
      <c r="G37" s="620"/>
      <c r="H37" s="620"/>
      <c r="I37" s="620"/>
      <c r="J37" s="620"/>
      <c r="K37" s="620"/>
      <c r="L37" s="621"/>
      <c r="M37" s="621"/>
      <c r="N37" s="621"/>
      <c r="O37" s="63"/>
      <c r="P37" s="63"/>
      <c r="Q37" s="14"/>
      <c r="R37" s="15"/>
      <c r="S37" s="15"/>
    </row>
    <row r="38" spans="1:19" x14ac:dyDescent="0.25">
      <c r="A38" s="13"/>
      <c r="B38" s="362"/>
      <c r="C38" s="620"/>
      <c r="D38" s="620"/>
      <c r="E38" s="620"/>
      <c r="F38" s="620"/>
      <c r="G38" s="620"/>
      <c r="H38" s="620"/>
      <c r="I38" s="620"/>
      <c r="J38" s="620"/>
      <c r="K38" s="620"/>
      <c r="L38" s="621"/>
      <c r="M38" s="621"/>
      <c r="N38" s="621"/>
      <c r="O38" s="63"/>
      <c r="P38" s="63"/>
      <c r="Q38" s="14"/>
      <c r="R38" s="15"/>
      <c r="S38" s="15"/>
    </row>
    <row r="39" spans="1:19" ht="29.25" x14ac:dyDescent="0.25">
      <c r="A39" s="262" t="s">
        <v>12</v>
      </c>
      <c r="B39" s="913" t="s">
        <v>323</v>
      </c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63"/>
      <c r="P39" s="63"/>
      <c r="Q39" s="14"/>
      <c r="R39" s="15"/>
      <c r="S39" s="15"/>
    </row>
    <row r="40" spans="1:19" ht="41.25" customHeight="1" x14ac:dyDescent="0.25">
      <c r="A40" s="401">
        <v>1</v>
      </c>
      <c r="B40" s="914" t="s">
        <v>143</v>
      </c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63"/>
      <c r="P40" s="63"/>
      <c r="Q40" s="14"/>
      <c r="R40" s="15"/>
      <c r="S40" s="15"/>
    </row>
    <row r="41" spans="1:19" ht="15.75" x14ac:dyDescent="0.25">
      <c r="A41" s="392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63"/>
      <c r="P41" s="63"/>
      <c r="Q41" s="14"/>
      <c r="R41" s="15"/>
      <c r="S41" s="15"/>
    </row>
    <row r="42" spans="1:19" ht="15.75" x14ac:dyDescent="0.25">
      <c r="A42" s="13"/>
      <c r="B42" s="79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4"/>
      <c r="R42" s="15"/>
      <c r="S42" s="15"/>
    </row>
    <row r="43" spans="1:19" ht="15.75" x14ac:dyDescent="0.25">
      <c r="A43" s="13"/>
      <c r="B43" s="79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4"/>
      <c r="R43" s="15"/>
      <c r="S43" s="15"/>
    </row>
    <row r="44" spans="1:19" ht="15.75" x14ac:dyDescent="0.25">
      <c r="A44" s="13"/>
      <c r="B44" s="7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14"/>
      <c r="R44" s="15"/>
      <c r="S44" s="15"/>
    </row>
    <row r="45" spans="1:19" ht="15.75" x14ac:dyDescent="0.25">
      <c r="A45" s="13"/>
      <c r="B45" s="7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4"/>
      <c r="R45" s="15"/>
      <c r="S45" s="15"/>
    </row>
    <row r="46" spans="1:19" ht="15.75" x14ac:dyDescent="0.25">
      <c r="A46" s="13"/>
      <c r="B46" s="7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4"/>
      <c r="R46" s="15"/>
      <c r="S46" s="15"/>
    </row>
    <row r="47" spans="1:19" ht="15.75" x14ac:dyDescent="0.25">
      <c r="A47" s="13"/>
      <c r="B47" s="7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4"/>
      <c r="R47" s="15"/>
      <c r="S47" s="15"/>
    </row>
    <row r="48" spans="1:19" ht="15.75" x14ac:dyDescent="0.25">
      <c r="A48" s="13"/>
      <c r="B48" s="7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4"/>
      <c r="R48" s="15"/>
      <c r="S48" s="15"/>
    </row>
    <row r="49" spans="1:19" ht="15.75" x14ac:dyDescent="0.25">
      <c r="A49" s="13"/>
      <c r="B49" s="7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4"/>
      <c r="R49" s="15"/>
      <c r="S49" s="15"/>
    </row>
    <row r="50" spans="1:19" ht="15.75" x14ac:dyDescent="0.25">
      <c r="A50" s="13"/>
      <c r="B50" s="7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4"/>
      <c r="R50" s="15"/>
      <c r="S50" s="15"/>
    </row>
    <row r="51" spans="1:19" ht="15.75" x14ac:dyDescent="0.25">
      <c r="A51" s="13"/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4"/>
      <c r="R51" s="15"/>
      <c r="S51" s="15"/>
    </row>
    <row r="52" spans="1:19" ht="15.75" x14ac:dyDescent="0.25">
      <c r="A52" s="13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4"/>
      <c r="R52" s="15"/>
      <c r="S52" s="15"/>
    </row>
    <row r="53" spans="1:19" ht="15.75" x14ac:dyDescent="0.25">
      <c r="A53" s="13"/>
      <c r="B53" s="7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4"/>
      <c r="R53" s="15"/>
      <c r="S53" s="15"/>
    </row>
    <row r="54" spans="1:19" ht="15.75" x14ac:dyDescent="0.25">
      <c r="A54" s="13"/>
      <c r="B54" s="7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4"/>
      <c r="R54" s="15"/>
      <c r="S54" s="15"/>
    </row>
    <row r="55" spans="1:19" ht="15.75" x14ac:dyDescent="0.25">
      <c r="A55" s="13"/>
      <c r="B55" s="7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4"/>
      <c r="R55" s="15"/>
      <c r="S55" s="15"/>
    </row>
    <row r="56" spans="1:19" ht="15.75" x14ac:dyDescent="0.25">
      <c r="A56" s="13"/>
      <c r="B56" s="7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4"/>
      <c r="R56" s="15"/>
      <c r="S56" s="15"/>
    </row>
    <row r="57" spans="1:19" ht="15.75" x14ac:dyDescent="0.25">
      <c r="A57" s="13"/>
      <c r="B57" s="7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4"/>
      <c r="R57" s="15"/>
      <c r="S57" s="15"/>
    </row>
    <row r="58" spans="1:19" ht="15.75" x14ac:dyDescent="0.25">
      <c r="A58" s="13"/>
      <c r="B58" s="79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14"/>
      <c r="R58" s="15"/>
      <c r="S58" s="15"/>
    </row>
    <row r="59" spans="1:19" ht="15.75" x14ac:dyDescent="0.25">
      <c r="A59" s="13"/>
      <c r="B59" s="7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/>
      <c r="R59" s="15"/>
      <c r="S59" s="15"/>
    </row>
    <row r="60" spans="1:19" ht="15.75" x14ac:dyDescent="0.25">
      <c r="A60" s="13"/>
      <c r="B60" s="7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R60" s="15"/>
      <c r="S60" s="15"/>
    </row>
    <row r="61" spans="1:19" ht="15.75" x14ac:dyDescent="0.25">
      <c r="A61" s="13"/>
      <c r="B61" s="7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4"/>
      <c r="R61" s="15"/>
      <c r="S61" s="15"/>
    </row>
    <row r="62" spans="1:19" ht="15.75" x14ac:dyDescent="0.25">
      <c r="A62" s="13"/>
      <c r="B62" s="7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4"/>
      <c r="R62" s="15"/>
      <c r="S62" s="15"/>
    </row>
    <row r="63" spans="1:19" ht="15.75" x14ac:dyDescent="0.25">
      <c r="A63" s="13"/>
      <c r="B63" s="79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14"/>
      <c r="R63" s="15"/>
      <c r="S63" s="15"/>
    </row>
    <row r="64" spans="1:19" ht="15.75" x14ac:dyDescent="0.25">
      <c r="A64" s="13"/>
      <c r="B64" s="79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14"/>
      <c r="R64" s="15"/>
      <c r="S64" s="15"/>
    </row>
    <row r="65" spans="1:19" ht="9.75" customHeight="1" x14ac:dyDescent="0.25">
      <c r="A65" s="13"/>
      <c r="B65" s="79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14"/>
      <c r="R65" s="15"/>
      <c r="S65" s="15"/>
    </row>
    <row r="66" spans="1:19" hidden="1" x14ac:dyDescent="0.25">
      <c r="A66" s="6" t="s">
        <v>16</v>
      </c>
      <c r="B66" s="61" t="s">
        <v>44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"/>
      <c r="R66" s="6"/>
      <c r="S66" s="6"/>
    </row>
    <row r="67" spans="1:19" ht="30" hidden="1" x14ac:dyDescent="0.25">
      <c r="A67" s="3" t="s">
        <v>12</v>
      </c>
      <c r="B67" s="22" t="s">
        <v>45</v>
      </c>
      <c r="C67" s="22" t="s">
        <v>46</v>
      </c>
      <c r="D67" s="24" t="s">
        <v>47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9"/>
      <c r="P67" s="29"/>
    </row>
    <row r="68" spans="1:19" hidden="1" x14ac:dyDescent="0.25">
      <c r="A68" s="22">
        <v>1</v>
      </c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71"/>
      <c r="P68" s="71"/>
      <c r="Q68" s="12"/>
    </row>
    <row r="69" spans="1:19" hidden="1" x14ac:dyDescent="0.25">
      <c r="A69" t="s">
        <v>20</v>
      </c>
      <c r="B69" t="s">
        <v>48</v>
      </c>
    </row>
    <row r="70" spans="1:19" ht="11.25" hidden="1" customHeight="1" x14ac:dyDescent="0.25">
      <c r="A70" s="703" t="s">
        <v>12</v>
      </c>
      <c r="B70" s="703" t="s">
        <v>49</v>
      </c>
      <c r="C70" s="705" t="s">
        <v>50</v>
      </c>
      <c r="D70" s="706"/>
      <c r="E70" s="706"/>
      <c r="F70" s="706"/>
      <c r="G70" s="706"/>
      <c r="H70" s="707"/>
      <c r="I70" s="705" t="s">
        <v>24</v>
      </c>
      <c r="J70" s="706"/>
      <c r="K70" s="706"/>
      <c r="L70" s="706"/>
      <c r="M70" s="706"/>
      <c r="N70" s="707"/>
    </row>
    <row r="71" spans="1:19" hidden="1" x14ac:dyDescent="0.25">
      <c r="A71" s="704"/>
      <c r="B71" s="704"/>
      <c r="C71" s="708" t="s">
        <v>21</v>
      </c>
      <c r="D71" s="709"/>
      <c r="E71" s="705" t="s">
        <v>22</v>
      </c>
      <c r="F71" s="707"/>
      <c r="G71" s="705" t="s">
        <v>23</v>
      </c>
      <c r="H71" s="707"/>
      <c r="I71" s="708" t="s">
        <v>21</v>
      </c>
      <c r="J71" s="709"/>
      <c r="K71" s="705" t="s">
        <v>22</v>
      </c>
      <c r="L71" s="707"/>
      <c r="M71" s="705" t="s">
        <v>23</v>
      </c>
      <c r="N71" s="707"/>
    </row>
    <row r="72" spans="1:19" ht="9" hidden="1" customHeight="1" x14ac:dyDescent="0.25">
      <c r="A72" s="521">
        <v>1</v>
      </c>
      <c r="B72" s="521">
        <v>2</v>
      </c>
      <c r="C72" s="711">
        <v>3</v>
      </c>
      <c r="D72" s="711"/>
      <c r="E72" s="711">
        <v>4</v>
      </c>
      <c r="F72" s="711"/>
      <c r="G72" s="711">
        <v>5</v>
      </c>
      <c r="H72" s="711"/>
      <c r="I72" s="711">
        <v>6</v>
      </c>
      <c r="J72" s="711"/>
      <c r="K72" s="711">
        <v>7</v>
      </c>
      <c r="L72" s="711"/>
      <c r="M72" s="711">
        <v>8</v>
      </c>
      <c r="N72" s="711"/>
    </row>
    <row r="73" spans="1:19" ht="24" hidden="1" customHeight="1" x14ac:dyDescent="0.25">
      <c r="A73" s="525"/>
      <c r="B73" s="513" t="s">
        <v>51</v>
      </c>
      <c r="C73" s="689" t="s">
        <v>87</v>
      </c>
      <c r="D73" s="690"/>
      <c r="E73" s="690"/>
      <c r="F73" s="690"/>
      <c r="G73" s="690"/>
      <c r="H73" s="690"/>
      <c r="I73" s="690"/>
      <c r="J73" s="690"/>
      <c r="K73" s="690"/>
      <c r="L73" s="690"/>
      <c r="M73" s="690"/>
      <c r="N73" s="691"/>
    </row>
    <row r="74" spans="1:19" ht="45" hidden="1" customHeight="1" x14ac:dyDescent="0.25">
      <c r="A74" s="710" t="s">
        <v>88</v>
      </c>
      <c r="B74" s="710"/>
      <c r="C74" s="664">
        <f>C76-C75</f>
        <v>265.8</v>
      </c>
      <c r="D74" s="664"/>
      <c r="E74" s="664">
        <f>E76-E75</f>
        <v>17.5</v>
      </c>
      <c r="F74" s="664"/>
      <c r="G74" s="664">
        <f>C74+E74</f>
        <v>283.3</v>
      </c>
      <c r="H74" s="664"/>
      <c r="I74" s="664">
        <f>I76-I75</f>
        <v>561.29999999999995</v>
      </c>
      <c r="J74" s="664"/>
      <c r="K74" s="664">
        <f>K76-K75</f>
        <v>35</v>
      </c>
      <c r="L74" s="664"/>
      <c r="M74" s="664">
        <f>I74+K74</f>
        <v>596.29999999999995</v>
      </c>
      <c r="N74" s="664"/>
    </row>
    <row r="75" spans="1:19" ht="24" hidden="1" customHeight="1" x14ac:dyDescent="0.25">
      <c r="A75" s="698" t="s">
        <v>89</v>
      </c>
      <c r="B75" s="698"/>
      <c r="C75" s="664">
        <v>37.200000000000003</v>
      </c>
      <c r="D75" s="664"/>
      <c r="E75" s="664">
        <f>K75/2</f>
        <v>2.5</v>
      </c>
      <c r="F75" s="664"/>
      <c r="G75" s="664">
        <f>C75+E75</f>
        <v>39.700000000000003</v>
      </c>
      <c r="H75" s="664"/>
      <c r="I75" s="664">
        <v>53.7</v>
      </c>
      <c r="J75" s="664"/>
      <c r="K75" s="664">
        <v>5</v>
      </c>
      <c r="L75" s="664"/>
      <c r="M75" s="664">
        <f>I75+K75</f>
        <v>58.7</v>
      </c>
      <c r="N75" s="664"/>
    </row>
    <row r="76" spans="1:19" hidden="1" x14ac:dyDescent="0.25">
      <c r="A76" s="11"/>
      <c r="B76" s="11" t="s">
        <v>57</v>
      </c>
      <c r="C76" s="702">
        <v>303</v>
      </c>
      <c r="D76" s="702"/>
      <c r="E76" s="702">
        <v>20</v>
      </c>
      <c r="F76" s="702"/>
      <c r="G76" s="702">
        <f t="shared" ref="G76" si="0">G74+G75</f>
        <v>323</v>
      </c>
      <c r="H76" s="702"/>
      <c r="I76" s="702">
        <v>615</v>
      </c>
      <c r="J76" s="702"/>
      <c r="K76" s="702">
        <v>40</v>
      </c>
      <c r="L76" s="702"/>
      <c r="M76" s="702">
        <f t="shared" ref="M76" si="1">M74+M75</f>
        <v>655</v>
      </c>
      <c r="N76" s="702"/>
    </row>
    <row r="77" spans="1:19" ht="19.5" hidden="1" customHeight="1" x14ac:dyDescent="0.25">
      <c r="A77" t="s">
        <v>25</v>
      </c>
      <c r="B77" t="s">
        <v>52</v>
      </c>
    </row>
    <row r="78" spans="1:19" hidden="1" x14ac:dyDescent="0.25">
      <c r="B78" s="30" t="s">
        <v>53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9" hidden="1" x14ac:dyDescent="0.25">
      <c r="B79" s="673" t="s">
        <v>54</v>
      </c>
      <c r="C79" s="637" t="s">
        <v>50</v>
      </c>
      <c r="D79" s="637"/>
      <c r="E79" s="637"/>
      <c r="F79" s="637"/>
      <c r="G79" s="637"/>
      <c r="H79" s="637"/>
      <c r="I79" s="637" t="s">
        <v>24</v>
      </c>
      <c r="J79" s="637"/>
      <c r="K79" s="637"/>
      <c r="L79" s="637"/>
      <c r="M79" s="637"/>
      <c r="N79" s="637"/>
      <c r="O79" s="29"/>
      <c r="P79" s="29"/>
      <c r="Q79" s="29"/>
    </row>
    <row r="80" spans="1:19" ht="33" hidden="1" customHeight="1" x14ac:dyDescent="0.25">
      <c r="B80" s="673"/>
      <c r="C80" s="670" t="s">
        <v>21</v>
      </c>
      <c r="D80" s="670"/>
      <c r="E80" s="637" t="s">
        <v>22</v>
      </c>
      <c r="F80" s="637"/>
      <c r="G80" s="637" t="s">
        <v>23</v>
      </c>
      <c r="H80" s="637"/>
      <c r="I80" s="670" t="s">
        <v>21</v>
      </c>
      <c r="J80" s="670"/>
      <c r="K80" s="637" t="s">
        <v>22</v>
      </c>
      <c r="L80" s="637"/>
      <c r="M80" s="637" t="s">
        <v>23</v>
      </c>
      <c r="N80" s="637"/>
      <c r="O80" s="29"/>
      <c r="P80" s="29"/>
      <c r="Q80" s="29"/>
    </row>
    <row r="81" spans="1:19" hidden="1" x14ac:dyDescent="0.25">
      <c r="B81" s="512">
        <v>1</v>
      </c>
      <c r="C81" s="670">
        <v>2</v>
      </c>
      <c r="D81" s="670"/>
      <c r="E81" s="637">
        <v>3</v>
      </c>
      <c r="F81" s="637"/>
      <c r="G81" s="637">
        <v>4</v>
      </c>
      <c r="H81" s="637"/>
      <c r="I81" s="670">
        <v>5</v>
      </c>
      <c r="J81" s="670"/>
      <c r="K81" s="637">
        <v>6</v>
      </c>
      <c r="L81" s="637"/>
      <c r="M81" s="637">
        <v>7</v>
      </c>
      <c r="N81" s="637"/>
      <c r="O81" s="29"/>
      <c r="P81" s="29"/>
      <c r="Q81" s="29"/>
      <c r="R81">
        <v>3</v>
      </c>
    </row>
    <row r="82" spans="1:19" ht="28.5" hidden="1" customHeight="1" x14ac:dyDescent="0.25">
      <c r="B82" s="515" t="s">
        <v>56</v>
      </c>
      <c r="C82" s="699" t="s">
        <v>86</v>
      </c>
      <c r="D82" s="700"/>
      <c r="E82" s="700"/>
      <c r="F82" s="700"/>
      <c r="G82" s="700"/>
      <c r="H82" s="700"/>
      <c r="I82" s="700"/>
      <c r="J82" s="700"/>
      <c r="K82" s="700"/>
      <c r="L82" s="700"/>
      <c r="M82" s="700"/>
      <c r="N82" s="701"/>
      <c r="O82" s="29"/>
      <c r="P82" s="29"/>
      <c r="Q82" s="29"/>
    </row>
    <row r="83" spans="1:19" hidden="1" x14ac:dyDescent="0.25">
      <c r="B83" s="32"/>
      <c r="C83" s="664">
        <f>C84</f>
        <v>303</v>
      </c>
      <c r="D83" s="664"/>
      <c r="E83" s="664">
        <f>E84</f>
        <v>20</v>
      </c>
      <c r="F83" s="664"/>
      <c r="G83" s="664">
        <f>C83+E83</f>
        <v>323</v>
      </c>
      <c r="H83" s="664"/>
      <c r="I83" s="664">
        <f>I76</f>
        <v>615</v>
      </c>
      <c r="J83" s="664"/>
      <c r="K83" s="664">
        <f>K76</f>
        <v>40</v>
      </c>
      <c r="L83" s="664"/>
      <c r="M83" s="664">
        <f>I83+K83</f>
        <v>655</v>
      </c>
      <c r="N83" s="664"/>
    </row>
    <row r="84" spans="1:19" hidden="1" x14ac:dyDescent="0.25">
      <c r="B84" s="520" t="s">
        <v>57</v>
      </c>
      <c r="C84" s="664">
        <f>C76</f>
        <v>303</v>
      </c>
      <c r="D84" s="664"/>
      <c r="E84" s="664">
        <f>E76</f>
        <v>20</v>
      </c>
      <c r="F84" s="664"/>
      <c r="G84" s="664">
        <f>G83</f>
        <v>323</v>
      </c>
      <c r="H84" s="664"/>
      <c r="I84" s="664">
        <f>I83</f>
        <v>615</v>
      </c>
      <c r="J84" s="664"/>
      <c r="K84" s="664">
        <f>K83</f>
        <v>40</v>
      </c>
      <c r="L84" s="664"/>
      <c r="M84" s="664">
        <f>M83</f>
        <v>655</v>
      </c>
      <c r="N84" s="664"/>
    </row>
    <row r="85" spans="1:19" ht="33" hidden="1" customHeight="1" x14ac:dyDescent="0.25">
      <c r="A85" s="116" t="s">
        <v>26</v>
      </c>
      <c r="B85" s="44" t="s">
        <v>58</v>
      </c>
      <c r="C85" s="117"/>
      <c r="D85" s="117"/>
      <c r="E85" s="117"/>
      <c r="F85" s="117"/>
      <c r="G85" s="11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7"/>
    </row>
    <row r="86" spans="1:19" ht="13.5" hidden="1" customHeight="1" x14ac:dyDescent="0.25">
      <c r="A86" s="34" t="s">
        <v>12</v>
      </c>
      <c r="B86" s="665" t="s">
        <v>59</v>
      </c>
      <c r="C86" s="665"/>
      <c r="D86" s="637" t="s">
        <v>60</v>
      </c>
      <c r="E86" s="637"/>
      <c r="F86" s="637"/>
      <c r="G86" s="637" t="s">
        <v>61</v>
      </c>
      <c r="H86" s="637"/>
      <c r="I86" s="637"/>
      <c r="J86" s="637" t="s">
        <v>50</v>
      </c>
      <c r="K86" s="637"/>
      <c r="L86" s="637" t="s">
        <v>62</v>
      </c>
      <c r="M86" s="637"/>
      <c r="N86" s="637"/>
    </row>
    <row r="87" spans="1:19" ht="13.5" hidden="1" customHeight="1" x14ac:dyDescent="0.25">
      <c r="A87" s="517">
        <v>1</v>
      </c>
      <c r="B87" s="665">
        <v>2</v>
      </c>
      <c r="C87" s="665"/>
      <c r="D87" s="637">
        <v>3</v>
      </c>
      <c r="E87" s="637"/>
      <c r="F87" s="637"/>
      <c r="G87" s="637">
        <v>4</v>
      </c>
      <c r="H87" s="637"/>
      <c r="I87" s="637"/>
      <c r="J87" s="637">
        <v>5</v>
      </c>
      <c r="K87" s="637"/>
      <c r="L87" s="637">
        <v>6</v>
      </c>
      <c r="M87" s="637"/>
      <c r="N87" s="637"/>
    </row>
    <row r="88" spans="1:19" ht="23.25" hidden="1" customHeight="1" x14ac:dyDescent="0.25">
      <c r="A88" s="33"/>
      <c r="B88" s="692" t="s">
        <v>83</v>
      </c>
      <c r="C88" s="692"/>
      <c r="D88" s="689" t="s">
        <v>85</v>
      </c>
      <c r="E88" s="690"/>
      <c r="F88" s="690"/>
      <c r="G88" s="690"/>
      <c r="H88" s="690"/>
      <c r="I88" s="690"/>
      <c r="J88" s="690"/>
      <c r="K88" s="690"/>
      <c r="L88" s="690"/>
      <c r="M88" s="690"/>
      <c r="N88" s="691"/>
    </row>
    <row r="89" spans="1:19" ht="13.5" hidden="1" customHeight="1" x14ac:dyDescent="0.25">
      <c r="A89" s="33">
        <v>1</v>
      </c>
      <c r="B89" s="681" t="s">
        <v>28</v>
      </c>
      <c r="C89" s="681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7"/>
    </row>
    <row r="90" spans="1:19" ht="13.5" hidden="1" customHeight="1" x14ac:dyDescent="0.25">
      <c r="A90" s="33"/>
      <c r="B90" s="639" t="s">
        <v>35</v>
      </c>
      <c r="C90" s="640"/>
      <c r="D90" s="641" t="s">
        <v>30</v>
      </c>
      <c r="E90" s="642"/>
      <c r="F90" s="643"/>
      <c r="G90" s="637" t="s">
        <v>100</v>
      </c>
      <c r="H90" s="637"/>
      <c r="I90" s="637"/>
      <c r="J90" s="637">
        <v>1</v>
      </c>
      <c r="K90" s="637"/>
      <c r="L90" s="637">
        <v>1</v>
      </c>
      <c r="M90" s="637"/>
      <c r="N90" s="637"/>
    </row>
    <row r="91" spans="1:19" ht="13.5" hidden="1" customHeight="1" x14ac:dyDescent="0.25">
      <c r="A91" s="33"/>
      <c r="B91" s="631" t="s">
        <v>121</v>
      </c>
      <c r="C91" s="632"/>
      <c r="D91" s="633" t="s">
        <v>30</v>
      </c>
      <c r="E91" s="634"/>
      <c r="F91" s="635"/>
      <c r="G91" s="637" t="s">
        <v>101</v>
      </c>
      <c r="H91" s="637"/>
      <c r="I91" s="637"/>
      <c r="J91" s="637">
        <v>17.5</v>
      </c>
      <c r="K91" s="637"/>
      <c r="L91" s="637">
        <v>17.5</v>
      </c>
      <c r="M91" s="637"/>
      <c r="N91" s="637"/>
    </row>
    <row r="92" spans="1:19" ht="13.5" hidden="1" customHeight="1" thickBot="1" x14ac:dyDescent="0.3">
      <c r="A92" s="85"/>
      <c r="B92" s="649" t="s">
        <v>103</v>
      </c>
      <c r="C92" s="650"/>
      <c r="D92" s="651" t="s">
        <v>36</v>
      </c>
      <c r="E92" s="652"/>
      <c r="F92" s="653"/>
      <c r="G92" s="654" t="s">
        <v>102</v>
      </c>
      <c r="H92" s="655"/>
      <c r="I92" s="656"/>
      <c r="J92" s="657">
        <v>248.9</v>
      </c>
      <c r="K92" s="658"/>
      <c r="L92" s="657">
        <v>540</v>
      </c>
      <c r="M92" s="659"/>
      <c r="N92" s="658"/>
      <c r="O92" s="657">
        <v>252393</v>
      </c>
      <c r="P92" s="658"/>
      <c r="Q92" s="657">
        <v>508000</v>
      </c>
      <c r="R92" s="659"/>
      <c r="S92" s="658"/>
    </row>
    <row r="93" spans="1:19" ht="13.5" hidden="1" customHeight="1" x14ac:dyDescent="0.25">
      <c r="A93" s="87"/>
      <c r="B93" s="644" t="s">
        <v>93</v>
      </c>
      <c r="C93" s="645"/>
      <c r="D93" s="646" t="s">
        <v>94</v>
      </c>
      <c r="E93" s="647"/>
      <c r="F93" s="648"/>
      <c r="G93" s="660">
        <v>908.6</v>
      </c>
      <c r="H93" s="661"/>
      <c r="I93" s="662"/>
      <c r="J93" s="660"/>
      <c r="K93" s="662"/>
      <c r="L93" s="660"/>
      <c r="M93" s="661"/>
      <c r="N93" s="663"/>
      <c r="O93" s="660"/>
      <c r="P93" s="662"/>
      <c r="Q93" s="660"/>
      <c r="R93" s="661"/>
      <c r="S93" s="663"/>
    </row>
    <row r="94" spans="1:19" ht="39" hidden="1" customHeight="1" x14ac:dyDescent="0.25">
      <c r="A94" s="88"/>
      <c r="B94" s="631" t="s">
        <v>95</v>
      </c>
      <c r="C94" s="632"/>
      <c r="D94" s="633"/>
      <c r="E94" s="634"/>
      <c r="F94" s="635"/>
      <c r="G94" s="682"/>
      <c r="H94" s="693"/>
      <c r="I94" s="683"/>
      <c r="J94" s="694">
        <f>J95+J96+J97</f>
        <v>39.700000000000003</v>
      </c>
      <c r="K94" s="695"/>
      <c r="L94" s="694">
        <f>L95+L96+L97</f>
        <v>58.7</v>
      </c>
      <c r="M94" s="696"/>
      <c r="N94" s="697"/>
      <c r="O94" s="694" t="e">
        <f>O95+O96+O97+#REF!</f>
        <v>#REF!</v>
      </c>
      <c r="P94" s="695"/>
      <c r="Q94" s="694" t="e">
        <f>Q95+Q96+Q97+#REF!</f>
        <v>#REF!</v>
      </c>
      <c r="R94" s="696"/>
      <c r="S94" s="697"/>
    </row>
    <row r="95" spans="1:19" ht="15" hidden="1" customHeight="1" x14ac:dyDescent="0.25">
      <c r="A95" s="88"/>
      <c r="B95" s="636" t="s">
        <v>90</v>
      </c>
      <c r="C95" s="636"/>
      <c r="D95" s="637" t="s">
        <v>96</v>
      </c>
      <c r="E95" s="637"/>
      <c r="F95" s="637"/>
      <c r="G95" s="637" t="s">
        <v>99</v>
      </c>
      <c r="H95" s="637"/>
      <c r="I95" s="637"/>
      <c r="J95" s="637">
        <f>22+1.5</f>
        <v>23.5</v>
      </c>
      <c r="K95" s="637"/>
      <c r="L95" s="637">
        <v>33.5</v>
      </c>
      <c r="M95" s="637"/>
      <c r="N95" s="638"/>
      <c r="O95" s="637">
        <f>(28733+1000)-6891.42</f>
        <v>22841.58</v>
      </c>
      <c r="P95" s="637"/>
      <c r="Q95" s="637">
        <f>(45000+2000)-6891.42</f>
        <v>40108.58</v>
      </c>
      <c r="R95" s="637"/>
      <c r="S95" s="638"/>
    </row>
    <row r="96" spans="1:19" ht="15" hidden="1" customHeight="1" x14ac:dyDescent="0.25">
      <c r="A96" s="88"/>
      <c r="B96" s="636" t="s">
        <v>91</v>
      </c>
      <c r="C96" s="636"/>
      <c r="D96" s="637" t="s">
        <v>97</v>
      </c>
      <c r="E96" s="637"/>
      <c r="F96" s="637"/>
      <c r="G96" s="637" t="s">
        <v>99</v>
      </c>
      <c r="H96" s="637"/>
      <c r="I96" s="637"/>
      <c r="J96" s="637">
        <v>1.1000000000000001</v>
      </c>
      <c r="K96" s="637"/>
      <c r="L96" s="637">
        <v>2.2000000000000002</v>
      </c>
      <c r="M96" s="637"/>
      <c r="N96" s="638"/>
      <c r="O96" s="637">
        <f>1645-293.62</f>
        <v>1351.38</v>
      </c>
      <c r="P96" s="637"/>
      <c r="Q96" s="637">
        <f>3000-293.62</f>
        <v>2706.38</v>
      </c>
      <c r="R96" s="637"/>
      <c r="S96" s="638"/>
    </row>
    <row r="97" spans="1:19" ht="15" hidden="1" customHeight="1" x14ac:dyDescent="0.25">
      <c r="A97" s="88"/>
      <c r="B97" s="636" t="s">
        <v>92</v>
      </c>
      <c r="C97" s="636"/>
      <c r="D97" s="637" t="s">
        <v>98</v>
      </c>
      <c r="E97" s="637"/>
      <c r="F97" s="637"/>
      <c r="G97" s="637" t="s">
        <v>99</v>
      </c>
      <c r="H97" s="637"/>
      <c r="I97" s="637"/>
      <c r="J97" s="637">
        <f>14.1+1</f>
        <v>15.1</v>
      </c>
      <c r="K97" s="637"/>
      <c r="L97" s="637">
        <v>23</v>
      </c>
      <c r="M97" s="637"/>
      <c r="N97" s="638"/>
      <c r="O97" s="713">
        <f>(14250+2792.5)-1579.09</f>
        <v>15463.41</v>
      </c>
      <c r="P97" s="713"/>
      <c r="Q97" s="637">
        <f>27000+5792.5-1579.09</f>
        <v>31213.41</v>
      </c>
      <c r="R97" s="637"/>
      <c r="S97" s="638"/>
    </row>
    <row r="98" spans="1:19" hidden="1" x14ac:dyDescent="0.25">
      <c r="A98" s="86">
        <v>2</v>
      </c>
      <c r="B98" s="687" t="s">
        <v>29</v>
      </c>
      <c r="C98" s="687"/>
      <c r="D98" s="688"/>
      <c r="E98" s="688"/>
      <c r="F98" s="688"/>
      <c r="G98" s="688"/>
      <c r="H98" s="688"/>
      <c r="I98" s="688"/>
      <c r="J98" s="688"/>
      <c r="K98" s="688"/>
      <c r="L98" s="688"/>
      <c r="M98" s="688"/>
      <c r="N98" s="688"/>
      <c r="O98" s="688"/>
      <c r="P98" s="688"/>
      <c r="Q98" s="688"/>
      <c r="R98" s="688"/>
      <c r="S98" s="688"/>
    </row>
    <row r="99" spans="1:19" hidden="1" x14ac:dyDescent="0.25">
      <c r="A99" s="33"/>
      <c r="B99" s="674" t="s">
        <v>38</v>
      </c>
      <c r="C99" s="674"/>
      <c r="D99" s="637" t="s">
        <v>30</v>
      </c>
      <c r="E99" s="637"/>
      <c r="F99" s="637"/>
      <c r="G99" s="637" t="s">
        <v>31</v>
      </c>
      <c r="H99" s="637"/>
      <c r="I99" s="637"/>
      <c r="J99" s="637">
        <v>110</v>
      </c>
      <c r="K99" s="637"/>
      <c r="L99" s="637">
        <v>220</v>
      </c>
      <c r="M99" s="637"/>
      <c r="N99" s="637"/>
      <c r="O99" s="637">
        <v>330</v>
      </c>
      <c r="P99" s="637"/>
      <c r="Q99" s="637">
        <v>440</v>
      </c>
      <c r="R99" s="637"/>
      <c r="S99" s="637"/>
    </row>
    <row r="100" spans="1:19" hidden="1" x14ac:dyDescent="0.25">
      <c r="A100" s="33">
        <v>3</v>
      </c>
      <c r="B100" s="681" t="s">
        <v>32</v>
      </c>
      <c r="C100" s="681"/>
      <c r="D100" s="637"/>
      <c r="E100" s="637"/>
      <c r="F100" s="637"/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7"/>
      <c r="R100" s="637"/>
      <c r="S100" s="637"/>
    </row>
    <row r="101" spans="1:19" hidden="1" x14ac:dyDescent="0.25">
      <c r="A101" s="33"/>
      <c r="B101" s="674" t="s">
        <v>42</v>
      </c>
      <c r="C101" s="674"/>
      <c r="D101" s="637" t="s">
        <v>36</v>
      </c>
      <c r="E101" s="637"/>
      <c r="F101" s="637"/>
      <c r="G101" s="637" t="s">
        <v>102</v>
      </c>
      <c r="H101" s="637"/>
      <c r="I101" s="637"/>
      <c r="J101" s="675"/>
      <c r="K101" s="675"/>
      <c r="L101" s="675"/>
      <c r="M101" s="675"/>
      <c r="N101" s="675"/>
      <c r="O101" s="675">
        <f>(311960.23+3900)/6</f>
        <v>52643.371666666666</v>
      </c>
      <c r="P101" s="675"/>
      <c r="Q101" s="675">
        <f>(603800+7800+100000)/12</f>
        <v>59300</v>
      </c>
      <c r="R101" s="675"/>
      <c r="S101" s="675"/>
    </row>
    <row r="102" spans="1:19" hidden="1" x14ac:dyDescent="0.25">
      <c r="A102" s="33">
        <v>4</v>
      </c>
      <c r="B102" s="681" t="s">
        <v>33</v>
      </c>
      <c r="C102" s="681"/>
      <c r="D102" s="637"/>
      <c r="E102" s="637"/>
      <c r="F102" s="637"/>
      <c r="G102" s="637"/>
      <c r="H102" s="637"/>
      <c r="I102" s="637"/>
      <c r="J102" s="682" t="s">
        <v>63</v>
      </c>
      <c r="K102" s="683"/>
      <c r="L102" s="637"/>
      <c r="M102" s="637"/>
      <c r="N102" s="637"/>
    </row>
    <row r="103" spans="1:19" ht="29.25" hidden="1" customHeight="1" x14ac:dyDescent="0.25">
      <c r="A103" s="33"/>
      <c r="B103" s="684" t="s">
        <v>43</v>
      </c>
      <c r="C103" s="685"/>
      <c r="D103" s="637" t="s">
        <v>34</v>
      </c>
      <c r="E103" s="637"/>
      <c r="F103" s="637"/>
      <c r="G103" s="637" t="s">
        <v>84</v>
      </c>
      <c r="H103" s="637"/>
      <c r="I103" s="637"/>
      <c r="J103" s="686"/>
      <c r="K103" s="637"/>
      <c r="L103" s="686">
        <v>1</v>
      </c>
      <c r="M103" s="637"/>
      <c r="N103" s="637"/>
    </row>
    <row r="104" spans="1:19" hidden="1" x14ac:dyDescent="0.25">
      <c r="B104" s="668"/>
      <c r="C104" s="668"/>
      <c r="D104" s="669"/>
      <c r="E104" s="669"/>
      <c r="F104" s="669"/>
      <c r="G104" s="669"/>
      <c r="H104" s="669"/>
      <c r="I104" s="669"/>
      <c r="J104" s="669"/>
      <c r="K104" s="669"/>
      <c r="L104" s="669"/>
      <c r="M104" s="29"/>
      <c r="N104" s="29"/>
      <c r="O104" s="29"/>
    </row>
    <row r="105" spans="1:19" ht="27" hidden="1" customHeight="1" x14ac:dyDescent="0.25">
      <c r="A105" t="s">
        <v>64</v>
      </c>
      <c r="B105" s="30"/>
      <c r="C105" s="27"/>
      <c r="D105" s="28"/>
      <c r="E105" s="28"/>
      <c r="F105" s="27"/>
      <c r="G105" s="28"/>
      <c r="H105" s="28"/>
      <c r="I105" s="27"/>
      <c r="J105" s="28"/>
      <c r="K105" s="28"/>
      <c r="L105" s="27"/>
      <c r="M105" s="28"/>
      <c r="N105" s="28"/>
      <c r="O105" s="27"/>
    </row>
    <row r="106" spans="1:19" hidden="1" x14ac:dyDescent="0.25">
      <c r="A106" s="27" t="s">
        <v>65</v>
      </c>
      <c r="B106" s="27"/>
      <c r="C106" s="31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9" hidden="1" x14ac:dyDescent="0.25">
      <c r="A107" s="2" t="s">
        <v>27</v>
      </c>
      <c r="B107" s="670" t="s">
        <v>66</v>
      </c>
      <c r="C107" s="671" t="s">
        <v>67</v>
      </c>
      <c r="D107" s="671"/>
      <c r="E107" s="671"/>
      <c r="F107" s="672" t="s">
        <v>68</v>
      </c>
      <c r="G107" s="672"/>
      <c r="H107" s="672"/>
      <c r="I107" s="672" t="s">
        <v>69</v>
      </c>
      <c r="J107" s="672"/>
      <c r="K107" s="672"/>
      <c r="L107" s="673" t="s">
        <v>70</v>
      </c>
      <c r="M107" s="673"/>
      <c r="N107" s="673"/>
      <c r="O107" s="27"/>
    </row>
    <row r="108" spans="1:19" ht="30" hidden="1" customHeight="1" x14ac:dyDescent="0.25">
      <c r="A108" s="2"/>
      <c r="B108" s="670"/>
      <c r="C108" s="49" t="s">
        <v>21</v>
      </c>
      <c r="D108" s="49" t="s">
        <v>22</v>
      </c>
      <c r="E108" s="49" t="s">
        <v>23</v>
      </c>
      <c r="F108" s="49" t="s">
        <v>21</v>
      </c>
      <c r="G108" s="49" t="s">
        <v>22</v>
      </c>
      <c r="H108" s="49" t="s">
        <v>23</v>
      </c>
      <c r="I108" s="49" t="s">
        <v>21</v>
      </c>
      <c r="J108" s="49" t="s">
        <v>22</v>
      </c>
      <c r="K108" s="49" t="s">
        <v>23</v>
      </c>
      <c r="L108" s="673"/>
      <c r="M108" s="673"/>
      <c r="N108" s="673"/>
      <c r="O108" s="27"/>
    </row>
    <row r="109" spans="1:19" hidden="1" x14ac:dyDescent="0.25">
      <c r="A109" s="2">
        <v>1</v>
      </c>
      <c r="B109" s="514">
        <v>2</v>
      </c>
      <c r="C109" s="269">
        <v>3</v>
      </c>
      <c r="D109" s="269">
        <v>4</v>
      </c>
      <c r="E109" s="269">
        <v>5</v>
      </c>
      <c r="F109" s="269">
        <v>6</v>
      </c>
      <c r="G109" s="269">
        <v>7</v>
      </c>
      <c r="H109" s="269">
        <v>8</v>
      </c>
      <c r="I109" s="269">
        <v>9</v>
      </c>
      <c r="J109" s="269">
        <v>10</v>
      </c>
      <c r="K109" s="269">
        <v>11</v>
      </c>
      <c r="L109" s="667">
        <v>12</v>
      </c>
      <c r="M109" s="667"/>
      <c r="N109" s="667"/>
      <c r="O109" s="27"/>
    </row>
    <row r="110" spans="1:19" hidden="1" x14ac:dyDescent="0.25">
      <c r="A110" s="156"/>
      <c r="B110" s="33" t="s">
        <v>55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665"/>
      <c r="M110" s="665"/>
      <c r="N110" s="665"/>
      <c r="O110" s="41"/>
      <c r="P110" s="41"/>
    </row>
    <row r="111" spans="1:19" hidden="1" x14ac:dyDescent="0.25">
      <c r="A111" s="156"/>
      <c r="B111" s="33" t="s">
        <v>71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665"/>
      <c r="M111" s="665"/>
      <c r="N111" s="665"/>
      <c r="O111" s="40"/>
      <c r="P111" s="30"/>
    </row>
    <row r="112" spans="1:19" hidden="1" x14ac:dyDescent="0.25">
      <c r="A112" s="34"/>
      <c r="B112" s="33" t="s">
        <v>72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665"/>
      <c r="M112" s="665"/>
      <c r="N112" s="665"/>
      <c r="O112" s="40"/>
      <c r="P112" s="30"/>
    </row>
    <row r="113" spans="1:19" hidden="1" x14ac:dyDescent="0.25">
      <c r="A113" s="52"/>
      <c r="B113" s="33" t="s">
        <v>73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665"/>
      <c r="M113" s="665"/>
      <c r="N113" s="665"/>
      <c r="O113" s="43"/>
      <c r="P113" s="43"/>
      <c r="Q113" s="9"/>
      <c r="R113" s="9"/>
      <c r="S113" s="9"/>
    </row>
    <row r="114" spans="1:19" hidden="1" x14ac:dyDescent="0.25">
      <c r="A114" s="52"/>
      <c r="B114" s="155" t="s">
        <v>74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665"/>
      <c r="M114" s="665"/>
      <c r="N114" s="665"/>
      <c r="O114" s="30"/>
      <c r="P114" s="30"/>
    </row>
    <row r="115" spans="1:19" hidden="1" x14ac:dyDescent="0.25">
      <c r="A115" s="54"/>
      <c r="B115" s="155"/>
      <c r="C115" s="49"/>
      <c r="D115" s="49"/>
      <c r="E115" s="49"/>
      <c r="F115" s="49"/>
      <c r="G115" s="49"/>
      <c r="H115" s="49"/>
      <c r="I115" s="49"/>
      <c r="J115" s="49"/>
      <c r="K115" s="49"/>
      <c r="L115" s="665"/>
      <c r="M115" s="665"/>
      <c r="N115" s="665"/>
      <c r="O115" s="44"/>
      <c r="P115" s="44"/>
    </row>
    <row r="116" spans="1:19" hidden="1" x14ac:dyDescent="0.25">
      <c r="A116" s="54"/>
      <c r="B116" s="10" t="s">
        <v>75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665"/>
      <c r="M116" s="665"/>
      <c r="N116" s="665"/>
      <c r="O116" s="45"/>
      <c r="P116" s="45"/>
    </row>
    <row r="117" spans="1:19" hidden="1" x14ac:dyDescent="0.25">
      <c r="A117" s="52"/>
      <c r="B117" s="55"/>
      <c r="C117" s="49"/>
      <c r="D117" s="49"/>
      <c r="E117" s="49"/>
      <c r="F117" s="49"/>
      <c r="G117" s="49"/>
      <c r="H117" s="49"/>
      <c r="I117" s="49"/>
      <c r="J117" s="49"/>
      <c r="K117" s="49"/>
      <c r="L117" s="665"/>
      <c r="M117" s="665"/>
      <c r="N117" s="665"/>
      <c r="O117" s="44"/>
      <c r="P117" s="44"/>
    </row>
    <row r="118" spans="1:19" hidden="1" x14ac:dyDescent="0.25">
      <c r="A118" s="54"/>
      <c r="B118" s="10" t="s">
        <v>57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665"/>
      <c r="M118" s="665"/>
      <c r="N118" s="665"/>
      <c r="O118" s="44"/>
      <c r="P118" s="44"/>
    </row>
    <row r="119" spans="1:19" hidden="1" x14ac:dyDescent="0.25">
      <c r="A119" s="42"/>
      <c r="B119" s="36"/>
      <c r="C119" s="46"/>
      <c r="D119" s="37"/>
      <c r="E119" s="37"/>
      <c r="F119" s="44"/>
      <c r="G119" s="44"/>
      <c r="H119" s="37"/>
      <c r="I119" s="44"/>
      <c r="J119" s="47"/>
      <c r="K119" s="37"/>
      <c r="L119" s="44"/>
      <c r="M119" s="47"/>
      <c r="N119" s="37"/>
      <c r="O119" s="44"/>
      <c r="P119" s="47"/>
    </row>
    <row r="120" spans="1:19" hidden="1" x14ac:dyDescent="0.25">
      <c r="A120" s="666" t="s">
        <v>80</v>
      </c>
      <c r="B120" s="666"/>
      <c r="C120" s="666"/>
      <c r="D120" s="666"/>
      <c r="E120" s="666"/>
      <c r="F120" s="666"/>
      <c r="G120" s="666"/>
      <c r="H120" s="666"/>
      <c r="I120" s="666"/>
      <c r="J120" s="666"/>
      <c r="K120" s="666"/>
      <c r="L120" s="666"/>
      <c r="M120" s="666"/>
      <c r="N120" s="666"/>
      <c r="O120" s="44"/>
      <c r="P120" s="48"/>
    </row>
    <row r="121" spans="1:19" hidden="1" x14ac:dyDescent="0.25">
      <c r="A121" s="679" t="s">
        <v>81</v>
      </c>
      <c r="B121" s="679"/>
      <c r="C121" s="679"/>
      <c r="D121" s="679"/>
      <c r="E121" s="679"/>
      <c r="F121" s="679"/>
      <c r="G121" s="679"/>
      <c r="H121" s="679"/>
      <c r="I121" s="679"/>
      <c r="J121" s="679"/>
      <c r="K121" s="679"/>
      <c r="L121" s="679"/>
      <c r="M121" s="679"/>
      <c r="N121" s="679"/>
      <c r="O121" s="44"/>
      <c r="P121" s="44"/>
    </row>
    <row r="122" spans="1:19" hidden="1" x14ac:dyDescent="0.25">
      <c r="A122" s="680" t="s">
        <v>82</v>
      </c>
      <c r="B122" s="680"/>
      <c r="C122" s="680"/>
      <c r="D122" s="680"/>
      <c r="E122" s="57"/>
      <c r="F122" s="58"/>
      <c r="G122" s="58"/>
      <c r="H122" s="59"/>
      <c r="I122" s="44"/>
      <c r="J122" s="44"/>
      <c r="K122" s="38"/>
      <c r="L122" s="44"/>
      <c r="M122" s="44"/>
      <c r="N122" s="39"/>
      <c r="O122" s="44"/>
      <c r="P122" s="44"/>
    </row>
    <row r="123" spans="1:19" hidden="1" x14ac:dyDescent="0.25">
      <c r="A123" s="56"/>
      <c r="D123" s="30"/>
      <c r="E123" s="30"/>
      <c r="F123" s="56" t="s">
        <v>76</v>
      </c>
      <c r="H123" s="30"/>
      <c r="I123" s="30"/>
      <c r="J123" s="676" t="s">
        <v>77</v>
      </c>
      <c r="K123" s="676"/>
      <c r="L123" s="676"/>
      <c r="M123" s="30"/>
      <c r="N123" s="30"/>
      <c r="O123" s="30"/>
      <c r="P123" s="30"/>
    </row>
    <row r="124" spans="1:19" hidden="1" x14ac:dyDescent="0.25">
      <c r="A124" s="677" t="s">
        <v>78</v>
      </c>
      <c r="B124" s="677"/>
      <c r="C124" s="67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9" hidden="1" x14ac:dyDescent="0.25">
      <c r="A125" s="678" t="s">
        <v>79</v>
      </c>
      <c r="B125" s="678"/>
      <c r="C125" s="678"/>
      <c r="D125" s="678"/>
      <c r="E125" s="60"/>
      <c r="F125" s="58"/>
      <c r="G125" s="58"/>
      <c r="H125" s="60"/>
      <c r="I125" s="40"/>
      <c r="J125" s="40"/>
      <c r="K125" s="40"/>
      <c r="L125" s="40"/>
      <c r="M125" s="40"/>
      <c r="N125" s="30"/>
      <c r="O125" s="30"/>
      <c r="P125" s="30"/>
    </row>
    <row r="126" spans="1:19" hidden="1" x14ac:dyDescent="0.25">
      <c r="A126" s="56"/>
      <c r="B126" s="56"/>
      <c r="D126" s="40"/>
      <c r="E126" s="40"/>
      <c r="F126" s="56" t="s">
        <v>76</v>
      </c>
      <c r="H126" s="40"/>
      <c r="I126" s="30"/>
      <c r="J126" s="676" t="s">
        <v>77</v>
      </c>
      <c r="K126" s="676"/>
      <c r="L126" s="676"/>
      <c r="M126" s="40"/>
      <c r="N126" s="30"/>
      <c r="O126" s="30"/>
      <c r="P126" s="30"/>
    </row>
    <row r="127" spans="1:19" hidden="1" x14ac:dyDescent="0.25"/>
    <row r="128" spans="1:1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223">
    <mergeCell ref="K1:M1"/>
    <mergeCell ref="K2:M2"/>
    <mergeCell ref="K3:M3"/>
    <mergeCell ref="K4:M4"/>
    <mergeCell ref="K5:M5"/>
    <mergeCell ref="K6:M6"/>
    <mergeCell ref="E16:H16"/>
    <mergeCell ref="D22:N22"/>
    <mergeCell ref="F24:G24"/>
    <mergeCell ref="L24:M24"/>
    <mergeCell ref="K7:M7"/>
    <mergeCell ref="K8:M8"/>
    <mergeCell ref="K9:M9"/>
    <mergeCell ref="K10:M10"/>
    <mergeCell ref="K11:N11"/>
    <mergeCell ref="K12:M12"/>
    <mergeCell ref="K13:N13"/>
    <mergeCell ref="B28:N28"/>
    <mergeCell ref="F14:G14"/>
    <mergeCell ref="B35:N35"/>
    <mergeCell ref="B30:N30"/>
    <mergeCell ref="B31:N31"/>
    <mergeCell ref="B32:N32"/>
    <mergeCell ref="A70:A71"/>
    <mergeCell ref="B70:B71"/>
    <mergeCell ref="C70:H70"/>
    <mergeCell ref="I70:N70"/>
    <mergeCell ref="C71:D71"/>
    <mergeCell ref="E71:F71"/>
    <mergeCell ref="G71:H71"/>
    <mergeCell ref="I71:J71"/>
    <mergeCell ref="K71:L71"/>
    <mergeCell ref="M71:N71"/>
    <mergeCell ref="B39:N39"/>
    <mergeCell ref="B40:N40"/>
    <mergeCell ref="C72:D72"/>
    <mergeCell ref="E72:F72"/>
    <mergeCell ref="G72:H72"/>
    <mergeCell ref="I72:J72"/>
    <mergeCell ref="K72:L72"/>
    <mergeCell ref="M72:N72"/>
    <mergeCell ref="C73:N73"/>
    <mergeCell ref="A74:B74"/>
    <mergeCell ref="C74:D74"/>
    <mergeCell ref="E74:F74"/>
    <mergeCell ref="G74:H74"/>
    <mergeCell ref="I74:J74"/>
    <mergeCell ref="K74:L74"/>
    <mergeCell ref="M74:N74"/>
    <mergeCell ref="M75:N75"/>
    <mergeCell ref="C76:D76"/>
    <mergeCell ref="E76:F76"/>
    <mergeCell ref="G76:H76"/>
    <mergeCell ref="I76:J76"/>
    <mergeCell ref="K76:L76"/>
    <mergeCell ref="M76:N76"/>
    <mergeCell ref="A75:B75"/>
    <mergeCell ref="C75:D75"/>
    <mergeCell ref="E75:F75"/>
    <mergeCell ref="G75:H75"/>
    <mergeCell ref="I75:J75"/>
    <mergeCell ref="K75:L75"/>
    <mergeCell ref="C81:D81"/>
    <mergeCell ref="E81:F81"/>
    <mergeCell ref="G81:H81"/>
    <mergeCell ref="I81:J81"/>
    <mergeCell ref="K81:L81"/>
    <mergeCell ref="M81:N81"/>
    <mergeCell ref="B79:B80"/>
    <mergeCell ref="C79:H79"/>
    <mergeCell ref="I79:N79"/>
    <mergeCell ref="C80:D80"/>
    <mergeCell ref="E80:F80"/>
    <mergeCell ref="G80:H80"/>
    <mergeCell ref="I80:J80"/>
    <mergeCell ref="K80:L80"/>
    <mergeCell ref="M80:N80"/>
    <mergeCell ref="C84:D84"/>
    <mergeCell ref="E84:F84"/>
    <mergeCell ref="G84:H84"/>
    <mergeCell ref="I84:J84"/>
    <mergeCell ref="K84:L84"/>
    <mergeCell ref="M84:N84"/>
    <mergeCell ref="C82:N82"/>
    <mergeCell ref="C83:D83"/>
    <mergeCell ref="E83:F83"/>
    <mergeCell ref="G83:H83"/>
    <mergeCell ref="I83:J83"/>
    <mergeCell ref="K83:L83"/>
    <mergeCell ref="M83:N83"/>
    <mergeCell ref="B88:C88"/>
    <mergeCell ref="D88:N88"/>
    <mergeCell ref="B89:C89"/>
    <mergeCell ref="D89:F89"/>
    <mergeCell ref="G89:I89"/>
    <mergeCell ref="J89:K89"/>
    <mergeCell ref="L89:N89"/>
    <mergeCell ref="B86:C86"/>
    <mergeCell ref="D86:F86"/>
    <mergeCell ref="G86:I86"/>
    <mergeCell ref="J86:K86"/>
    <mergeCell ref="L86:N86"/>
    <mergeCell ref="B87:C87"/>
    <mergeCell ref="D87:F87"/>
    <mergeCell ref="G87:I87"/>
    <mergeCell ref="J87:K87"/>
    <mergeCell ref="L87:N87"/>
    <mergeCell ref="B90:C90"/>
    <mergeCell ref="D90:F90"/>
    <mergeCell ref="G90:I90"/>
    <mergeCell ref="J90:K90"/>
    <mergeCell ref="L90:N90"/>
    <mergeCell ref="B91:C91"/>
    <mergeCell ref="D91:F91"/>
    <mergeCell ref="G91:I91"/>
    <mergeCell ref="J91:K91"/>
    <mergeCell ref="L91:N91"/>
    <mergeCell ref="Q92:S92"/>
    <mergeCell ref="B93:C93"/>
    <mergeCell ref="D93:F93"/>
    <mergeCell ref="G93:I93"/>
    <mergeCell ref="J93:K93"/>
    <mergeCell ref="L93:N93"/>
    <mergeCell ref="O93:P93"/>
    <mergeCell ref="Q93:S93"/>
    <mergeCell ref="B92:C92"/>
    <mergeCell ref="D92:F92"/>
    <mergeCell ref="G92:I92"/>
    <mergeCell ref="J92:K92"/>
    <mergeCell ref="L92:N92"/>
    <mergeCell ref="O92:P92"/>
    <mergeCell ref="Q94:S94"/>
    <mergeCell ref="B95:C95"/>
    <mergeCell ref="D95:F95"/>
    <mergeCell ref="G95:I95"/>
    <mergeCell ref="J95:K95"/>
    <mergeCell ref="L95:N95"/>
    <mergeCell ref="O95:P95"/>
    <mergeCell ref="Q95:S95"/>
    <mergeCell ref="B94:C94"/>
    <mergeCell ref="D94:F94"/>
    <mergeCell ref="G94:I94"/>
    <mergeCell ref="J94:K94"/>
    <mergeCell ref="L94:N94"/>
    <mergeCell ref="O94:P94"/>
    <mergeCell ref="Q96:S96"/>
    <mergeCell ref="B97:C97"/>
    <mergeCell ref="D97:F97"/>
    <mergeCell ref="G97:I97"/>
    <mergeCell ref="J97:K97"/>
    <mergeCell ref="L97:N97"/>
    <mergeCell ref="O97:P97"/>
    <mergeCell ref="Q97:S97"/>
    <mergeCell ref="B96:C96"/>
    <mergeCell ref="D96:F96"/>
    <mergeCell ref="G96:I96"/>
    <mergeCell ref="J96:K96"/>
    <mergeCell ref="L96:N96"/>
    <mergeCell ref="O96:P96"/>
    <mergeCell ref="Q98:S98"/>
    <mergeCell ref="B99:C99"/>
    <mergeCell ref="D99:F99"/>
    <mergeCell ref="G99:I99"/>
    <mergeCell ref="J99:K99"/>
    <mergeCell ref="L99:N99"/>
    <mergeCell ref="O99:P99"/>
    <mergeCell ref="Q99:S99"/>
    <mergeCell ref="B98:C98"/>
    <mergeCell ref="D98:F98"/>
    <mergeCell ref="G98:I98"/>
    <mergeCell ref="J98:K98"/>
    <mergeCell ref="L98:N98"/>
    <mergeCell ref="O98:P98"/>
    <mergeCell ref="Q100:S100"/>
    <mergeCell ref="B101:C101"/>
    <mergeCell ref="D101:F101"/>
    <mergeCell ref="G101:I101"/>
    <mergeCell ref="J101:K101"/>
    <mergeCell ref="L101:N101"/>
    <mergeCell ref="O101:P101"/>
    <mergeCell ref="Q101:S101"/>
    <mergeCell ref="B100:C100"/>
    <mergeCell ref="D100:F100"/>
    <mergeCell ref="G100:I100"/>
    <mergeCell ref="J100:K100"/>
    <mergeCell ref="L100:N100"/>
    <mergeCell ref="O100:P100"/>
    <mergeCell ref="B102:C102"/>
    <mergeCell ref="D102:F102"/>
    <mergeCell ref="G102:I102"/>
    <mergeCell ref="J102:K102"/>
    <mergeCell ref="L102:N102"/>
    <mergeCell ref="B103:C103"/>
    <mergeCell ref="D103:F103"/>
    <mergeCell ref="G103:I103"/>
    <mergeCell ref="J103:K103"/>
    <mergeCell ref="L103:N103"/>
    <mergeCell ref="L109:N109"/>
    <mergeCell ref="L110:N110"/>
    <mergeCell ref="L111:N111"/>
    <mergeCell ref="L112:N112"/>
    <mergeCell ref="L113:N113"/>
    <mergeCell ref="L114:N114"/>
    <mergeCell ref="B104:C104"/>
    <mergeCell ref="D104:F104"/>
    <mergeCell ref="G104:I104"/>
    <mergeCell ref="J104:L104"/>
    <mergeCell ref="B107:B108"/>
    <mergeCell ref="C107:E107"/>
    <mergeCell ref="F107:H107"/>
    <mergeCell ref="I107:K107"/>
    <mergeCell ref="L107:N108"/>
    <mergeCell ref="A122:D122"/>
    <mergeCell ref="J123:L123"/>
    <mergeCell ref="A124:C124"/>
    <mergeCell ref="A125:D125"/>
    <mergeCell ref="J126:L126"/>
    <mergeCell ref="L115:N115"/>
    <mergeCell ref="L116:N116"/>
    <mergeCell ref="L117:N117"/>
    <mergeCell ref="L118:N118"/>
    <mergeCell ref="A120:N120"/>
    <mergeCell ref="A121:N121"/>
  </mergeCells>
  <pageMargins left="0.11811023622047245" right="0.19685039370078741" top="0.31" bottom="0.15748031496062992" header="0.17" footer="0.18"/>
  <pageSetup paperSize="9" scale="67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9"/>
  <sheetViews>
    <sheetView view="pageBreakPreview" zoomScale="120" zoomScaleNormal="120" zoomScaleSheetLayoutView="120" workbookViewId="0">
      <selection activeCell="K49" sqref="A1:K49"/>
    </sheetView>
  </sheetViews>
  <sheetFormatPr defaultRowHeight="15" x14ac:dyDescent="0.25"/>
  <cols>
    <col min="1" max="1" width="4.140625" customWidth="1"/>
    <col min="2" max="2" width="12" hidden="1" customWidth="1"/>
    <col min="3" max="3" width="10.7109375" customWidth="1"/>
    <col min="4" max="4" width="11.5703125" customWidth="1"/>
    <col min="5" max="5" width="52.28515625" customWidth="1"/>
    <col min="7" max="7" width="10.85546875" customWidth="1"/>
    <col min="8" max="8" width="11.140625" customWidth="1"/>
    <col min="9" max="9" width="12" customWidth="1"/>
    <col min="10" max="10" width="10.85546875" bestFit="1" customWidth="1"/>
    <col min="11" max="11" width="10.28515625" customWidth="1"/>
    <col min="13" max="13" width="10.140625" bestFit="1" customWidth="1"/>
    <col min="14" max="14" width="11.140625" customWidth="1"/>
    <col min="15" max="15" width="11.42578125" customWidth="1"/>
    <col min="16" max="16" width="10.140625" bestFit="1" customWidth="1"/>
  </cols>
  <sheetData>
    <row r="1" spans="1:19" x14ac:dyDescent="0.25">
      <c r="A1" t="s">
        <v>25</v>
      </c>
      <c r="C1" t="s">
        <v>324</v>
      </c>
    </row>
    <row r="2" spans="1:19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  <c r="L2" s="129"/>
      <c r="M2" s="129"/>
      <c r="N2" s="129"/>
    </row>
    <row r="3" spans="1:19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  <c r="L3" s="129"/>
      <c r="M3" s="129"/>
      <c r="N3" s="129"/>
    </row>
    <row r="4" spans="1:19" ht="9" customHeight="1" x14ac:dyDescent="0.25">
      <c r="A4" s="521">
        <v>1</v>
      </c>
      <c r="B4" s="762">
        <v>2</v>
      </c>
      <c r="C4" s="770"/>
      <c r="D4" s="770"/>
      <c r="E4" s="770"/>
      <c r="F4" s="763"/>
      <c r="G4" s="526">
        <v>3</v>
      </c>
      <c r="H4" s="534">
        <v>4</v>
      </c>
      <c r="I4" s="534">
        <v>5</v>
      </c>
      <c r="J4" s="762">
        <v>6</v>
      </c>
      <c r="K4" s="763"/>
      <c r="L4" s="130"/>
      <c r="M4" s="130"/>
      <c r="N4" s="130"/>
    </row>
    <row r="5" spans="1:19" ht="27.75" customHeight="1" x14ac:dyDescent="0.25">
      <c r="A5" s="2">
        <v>1</v>
      </c>
      <c r="B5" s="771" t="s">
        <v>397</v>
      </c>
      <c r="C5" s="772"/>
      <c r="D5" s="772"/>
      <c r="E5" s="772"/>
      <c r="F5" s="773"/>
      <c r="G5" s="524">
        <f>'130107 нов'!L24</f>
        <v>7982200</v>
      </c>
      <c r="H5" s="516">
        <f>'130107 нов'!E25</f>
        <v>49200</v>
      </c>
      <c r="I5" s="516">
        <v>0</v>
      </c>
      <c r="J5" s="862">
        <f>G5+H5</f>
        <v>8031400</v>
      </c>
      <c r="K5" s="942"/>
      <c r="L5" s="130"/>
      <c r="M5" s="130"/>
      <c r="N5" s="130"/>
    </row>
    <row r="6" spans="1:19" ht="22.5" customHeight="1" x14ac:dyDescent="0.25">
      <c r="A6" s="11"/>
      <c r="B6" s="774" t="s">
        <v>57</v>
      </c>
      <c r="C6" s="775"/>
      <c r="D6" s="775"/>
      <c r="E6" s="775"/>
      <c r="F6" s="776"/>
      <c r="G6" s="528">
        <f>G5</f>
        <v>7982200</v>
      </c>
      <c r="H6" s="528">
        <f t="shared" ref="H6:I6" si="0">H5</f>
        <v>49200</v>
      </c>
      <c r="I6" s="528">
        <f t="shared" si="0"/>
        <v>0</v>
      </c>
      <c r="J6" s="862">
        <f>J5</f>
        <v>8031400</v>
      </c>
      <c r="K6" s="942"/>
      <c r="L6" s="131"/>
      <c r="M6" s="131"/>
      <c r="N6" s="131"/>
    </row>
    <row r="7" spans="1:19" ht="22.5" customHeight="1" x14ac:dyDescent="0.25">
      <c r="A7" t="s">
        <v>26</v>
      </c>
      <c r="C7" s="81" t="s">
        <v>328</v>
      </c>
      <c r="I7" s="27"/>
      <c r="J7" s="27"/>
      <c r="K7" s="27"/>
      <c r="L7" s="131"/>
      <c r="M7" s="131"/>
      <c r="N7" s="131"/>
    </row>
    <row r="8" spans="1:19" ht="53.25" customHeight="1" x14ac:dyDescent="0.25">
      <c r="A8" s="943" t="s">
        <v>329</v>
      </c>
      <c r="B8" s="944"/>
      <c r="C8" s="944"/>
      <c r="D8" s="944"/>
      <c r="E8" s="944"/>
      <c r="F8" s="945"/>
      <c r="G8" s="207" t="s">
        <v>21</v>
      </c>
      <c r="H8" s="943" t="s">
        <v>22</v>
      </c>
      <c r="I8" s="945"/>
      <c r="J8" s="297" t="s">
        <v>57</v>
      </c>
      <c r="K8" s="95"/>
      <c r="L8" s="131"/>
      <c r="M8" s="131"/>
      <c r="N8" s="131"/>
    </row>
    <row r="9" spans="1:19" ht="15" customHeight="1" x14ac:dyDescent="0.25">
      <c r="A9" s="682">
        <v>1</v>
      </c>
      <c r="B9" s="693"/>
      <c r="C9" s="693"/>
      <c r="D9" s="693"/>
      <c r="E9" s="693"/>
      <c r="F9" s="683"/>
      <c r="G9" s="533">
        <v>3</v>
      </c>
      <c r="H9" s="946">
        <v>4</v>
      </c>
      <c r="I9" s="947"/>
      <c r="J9" s="532">
        <v>5</v>
      </c>
      <c r="K9" s="402"/>
      <c r="L9" s="131"/>
      <c r="M9" s="131"/>
      <c r="N9" s="131"/>
    </row>
    <row r="10" spans="1:19" ht="23.25" customHeight="1" x14ac:dyDescent="0.25">
      <c r="A10" s="948" t="s">
        <v>245</v>
      </c>
      <c r="B10" s="949"/>
      <c r="C10" s="949"/>
      <c r="D10" s="949"/>
      <c r="E10" s="949"/>
      <c r="F10" s="950"/>
      <c r="G10" s="504">
        <f>G6</f>
        <v>7982200</v>
      </c>
      <c r="H10" s="951">
        <f>H5</f>
        <v>49200</v>
      </c>
      <c r="I10" s="952"/>
      <c r="J10" s="524">
        <f>G10+H10</f>
        <v>8031400</v>
      </c>
      <c r="K10" s="402"/>
      <c r="L10" s="131"/>
      <c r="M10" s="131"/>
      <c r="N10" s="131"/>
    </row>
    <row r="11" spans="1:19" ht="19.5" customHeight="1" x14ac:dyDescent="0.25">
      <c r="A11" s="893" t="s">
        <v>57</v>
      </c>
      <c r="B11" s="894"/>
      <c r="C11" s="894"/>
      <c r="D11" s="894"/>
      <c r="E11" s="894"/>
      <c r="F11" s="895"/>
      <c r="G11" s="504">
        <f>G10</f>
        <v>7982200</v>
      </c>
      <c r="H11" s="951">
        <f>H10</f>
        <v>49200</v>
      </c>
      <c r="I11" s="952"/>
      <c r="J11" s="529">
        <f>J10</f>
        <v>8031400</v>
      </c>
      <c r="K11" s="97"/>
      <c r="L11" s="27"/>
      <c r="M11" s="27"/>
      <c r="N11" s="27"/>
    </row>
    <row r="12" spans="1:19" ht="26.25" customHeight="1" x14ac:dyDescent="0.25">
      <c r="A12" s="116" t="s">
        <v>439</v>
      </c>
      <c r="B12" s="44" t="s">
        <v>58</v>
      </c>
      <c r="C12" s="133" t="s">
        <v>336</v>
      </c>
      <c r="E12" s="117"/>
      <c r="F12" s="117"/>
      <c r="G12" s="117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7"/>
    </row>
    <row r="13" spans="1:19" ht="13.5" customHeight="1" x14ac:dyDescent="0.25">
      <c r="A13" s="34" t="s">
        <v>12</v>
      </c>
      <c r="B13" s="34"/>
      <c r="C13" s="665" t="s">
        <v>325</v>
      </c>
      <c r="D13" s="665"/>
      <c r="E13" s="665"/>
      <c r="F13" s="183" t="s">
        <v>60</v>
      </c>
      <c r="G13" s="747" t="s">
        <v>61</v>
      </c>
      <c r="H13" s="748"/>
      <c r="I13" s="518" t="s">
        <v>327</v>
      </c>
      <c r="J13" s="514" t="s">
        <v>326</v>
      </c>
      <c r="K13" s="22" t="s">
        <v>57</v>
      </c>
      <c r="L13" s="669"/>
      <c r="M13" s="669"/>
      <c r="N13" s="669"/>
      <c r="O13" s="27"/>
      <c r="P13" s="27"/>
      <c r="Q13" s="27"/>
      <c r="R13" s="27"/>
      <c r="S13" s="27"/>
    </row>
    <row r="14" spans="1:19" ht="13.5" customHeight="1" x14ac:dyDescent="0.25">
      <c r="A14" s="522">
        <v>1</v>
      </c>
      <c r="B14" s="522"/>
      <c r="C14" s="746">
        <v>2</v>
      </c>
      <c r="D14" s="746"/>
      <c r="E14" s="746"/>
      <c r="F14" s="527">
        <v>3</v>
      </c>
      <c r="G14" s="785">
        <v>4</v>
      </c>
      <c r="H14" s="786"/>
      <c r="I14" s="398">
        <v>5</v>
      </c>
      <c r="J14" s="398">
        <v>6</v>
      </c>
      <c r="K14" s="398">
        <v>7</v>
      </c>
      <c r="L14" s="669"/>
      <c r="M14" s="669"/>
      <c r="N14" s="669"/>
      <c r="O14" s="27"/>
      <c r="P14" s="27"/>
      <c r="Q14" s="27"/>
      <c r="R14" s="27"/>
      <c r="S14" s="27"/>
    </row>
    <row r="15" spans="1:19" ht="13.5" customHeight="1" x14ac:dyDescent="0.25">
      <c r="A15" s="33"/>
      <c r="B15" s="33"/>
      <c r="C15" s="288" t="s">
        <v>28</v>
      </c>
      <c r="D15" s="289"/>
      <c r="E15" s="290"/>
      <c r="F15" s="287"/>
      <c r="G15" s="941"/>
      <c r="H15" s="828"/>
      <c r="I15" s="499"/>
      <c r="J15" s="499"/>
      <c r="K15" s="499"/>
      <c r="L15" s="669"/>
      <c r="M15" s="669"/>
      <c r="N15" s="669"/>
      <c r="O15" s="27"/>
      <c r="P15" s="27"/>
      <c r="Q15" s="27"/>
      <c r="R15" s="27"/>
      <c r="S15" s="27"/>
    </row>
    <row r="16" spans="1:19" ht="48.75" customHeight="1" x14ac:dyDescent="0.25">
      <c r="A16" s="33"/>
      <c r="B16" s="122"/>
      <c r="C16" s="639" t="s">
        <v>398</v>
      </c>
      <c r="D16" s="738"/>
      <c r="E16" s="640"/>
      <c r="F16" s="536" t="s">
        <v>30</v>
      </c>
      <c r="G16" s="918" t="s">
        <v>360</v>
      </c>
      <c r="H16" s="918"/>
      <c r="I16" s="409">
        <v>2</v>
      </c>
      <c r="J16" s="409"/>
      <c r="K16" s="409">
        <f>I16+J16</f>
        <v>2</v>
      </c>
      <c r="L16" s="669"/>
      <c r="M16" s="669"/>
      <c r="N16" s="669"/>
      <c r="O16" s="27"/>
      <c r="P16" s="27"/>
      <c r="Q16" s="27"/>
      <c r="R16" s="27"/>
      <c r="S16" s="27"/>
    </row>
    <row r="17" spans="1:19" ht="51.75" customHeight="1" x14ac:dyDescent="0.25">
      <c r="A17" s="33"/>
      <c r="B17" s="122"/>
      <c r="C17" s="940" t="s">
        <v>399</v>
      </c>
      <c r="D17" s="940"/>
      <c r="E17" s="940"/>
      <c r="F17" s="536" t="s">
        <v>36</v>
      </c>
      <c r="G17" s="918" t="s">
        <v>360</v>
      </c>
      <c r="H17" s="918"/>
      <c r="I17" s="502">
        <f>G11</f>
        <v>7982200</v>
      </c>
      <c r="J17" s="502">
        <f>H11</f>
        <v>49200</v>
      </c>
      <c r="K17" s="502">
        <f>I17+J17</f>
        <v>8031400</v>
      </c>
      <c r="L17" s="519"/>
      <c r="M17" s="519"/>
      <c r="N17" s="519"/>
      <c r="O17" s="27"/>
      <c r="P17" s="27"/>
      <c r="Q17" s="27"/>
      <c r="R17" s="27"/>
      <c r="S17" s="27"/>
    </row>
    <row r="18" spans="1:19" s="282" customFormat="1" ht="27" hidden="1" customHeight="1" x14ac:dyDescent="0.25">
      <c r="A18" s="281"/>
      <c r="B18" s="281">
        <v>2111</v>
      </c>
      <c r="C18" s="932" t="s">
        <v>103</v>
      </c>
      <c r="D18" s="933"/>
      <c r="E18" s="934"/>
      <c r="F18" s="537" t="s">
        <v>36</v>
      </c>
      <c r="G18" s="918"/>
      <c r="H18" s="918"/>
      <c r="I18" s="503"/>
      <c r="J18" s="503"/>
      <c r="K18" s="503"/>
      <c r="L18" s="939" t="e">
        <f>(#REF!)/#REF!</f>
        <v>#REF!</v>
      </c>
      <c r="M18" s="939"/>
      <c r="N18" s="939"/>
      <c r="O18" s="939" t="e">
        <f>(#REF!+#REF!+#REF!+#REF!+#REF!+#REF!+#REF!)/(#REF!)</f>
        <v>#REF!</v>
      </c>
      <c r="P18" s="939"/>
      <c r="Q18" s="939"/>
      <c r="R18" s="939"/>
      <c r="S18" s="939"/>
    </row>
    <row r="19" spans="1:19" s="282" customFormat="1" ht="39" hidden="1" customHeight="1" x14ac:dyDescent="0.25">
      <c r="A19" s="283"/>
      <c r="B19" s="284"/>
      <c r="C19" s="929" t="s">
        <v>241</v>
      </c>
      <c r="D19" s="930"/>
      <c r="E19" s="931"/>
      <c r="F19" s="537" t="s">
        <v>36</v>
      </c>
      <c r="G19" s="918"/>
      <c r="H19" s="918"/>
      <c r="I19" s="503"/>
      <c r="J19" s="503"/>
      <c r="K19" s="503"/>
      <c r="L19" s="939"/>
      <c r="M19" s="939"/>
      <c r="N19" s="939"/>
      <c r="O19" s="939"/>
      <c r="P19" s="939"/>
      <c r="Q19" s="939"/>
      <c r="R19" s="939"/>
      <c r="S19" s="939"/>
    </row>
    <row r="20" spans="1:19" s="282" customFormat="1" ht="34.5" hidden="1" customHeight="1" x14ac:dyDescent="0.25">
      <c r="A20" s="283"/>
      <c r="B20" s="285"/>
      <c r="C20" s="929" t="s">
        <v>242</v>
      </c>
      <c r="D20" s="930"/>
      <c r="E20" s="931"/>
      <c r="F20" s="537" t="s">
        <v>36</v>
      </c>
      <c r="G20" s="918"/>
      <c r="H20" s="918"/>
      <c r="I20" s="503"/>
      <c r="J20" s="503"/>
      <c r="K20" s="503"/>
      <c r="L20" s="925"/>
      <c r="M20" s="925"/>
      <c r="N20" s="925"/>
      <c r="O20" s="925"/>
      <c r="P20" s="925"/>
      <c r="Q20" s="925"/>
      <c r="R20" s="925"/>
      <c r="S20" s="925"/>
    </row>
    <row r="21" spans="1:19" s="282" customFormat="1" ht="28.5" hidden="1" customHeight="1" x14ac:dyDescent="0.25">
      <c r="A21" s="283"/>
      <c r="B21" s="285"/>
      <c r="C21" s="932" t="s">
        <v>237</v>
      </c>
      <c r="D21" s="933"/>
      <c r="E21" s="934"/>
      <c r="F21" s="537" t="s">
        <v>36</v>
      </c>
      <c r="G21" s="918"/>
      <c r="H21" s="918"/>
      <c r="I21" s="503"/>
      <c r="J21" s="503"/>
      <c r="K21" s="503"/>
      <c r="L21" s="530"/>
      <c r="M21" s="530"/>
      <c r="N21" s="530"/>
      <c r="O21" s="530"/>
      <c r="P21" s="530"/>
      <c r="Q21" s="530"/>
      <c r="R21" s="530"/>
      <c r="S21" s="530"/>
    </row>
    <row r="22" spans="1:19" s="282" customFormat="1" ht="23.25" hidden="1" customHeight="1" x14ac:dyDescent="0.25">
      <c r="A22" s="283"/>
      <c r="B22" s="285">
        <v>2250</v>
      </c>
      <c r="C22" s="929" t="s">
        <v>239</v>
      </c>
      <c r="D22" s="930"/>
      <c r="E22" s="931"/>
      <c r="F22" s="537" t="s">
        <v>36</v>
      </c>
      <c r="G22" s="918"/>
      <c r="H22" s="918"/>
      <c r="I22" s="503"/>
      <c r="J22" s="503"/>
      <c r="K22" s="503"/>
      <c r="L22" s="530"/>
      <c r="M22" s="530"/>
      <c r="N22" s="530"/>
      <c r="O22" s="530"/>
      <c r="P22" s="530"/>
      <c r="Q22" s="530"/>
      <c r="R22" s="530"/>
      <c r="S22" s="530"/>
    </row>
    <row r="23" spans="1:19" s="282" customFormat="1" ht="27" hidden="1" customHeight="1" x14ac:dyDescent="0.25">
      <c r="A23" s="283"/>
      <c r="B23" s="285"/>
      <c r="C23" s="932" t="s">
        <v>238</v>
      </c>
      <c r="D23" s="933"/>
      <c r="E23" s="934"/>
      <c r="F23" s="537" t="s">
        <v>36</v>
      </c>
      <c r="G23" s="918"/>
      <c r="H23" s="918"/>
      <c r="I23" s="503"/>
      <c r="J23" s="503"/>
      <c r="K23" s="503"/>
      <c r="L23" s="530"/>
      <c r="M23" s="530"/>
      <c r="N23" s="530"/>
      <c r="O23" s="530"/>
      <c r="P23" s="530"/>
      <c r="Q23" s="530"/>
      <c r="R23" s="530"/>
      <c r="S23" s="530"/>
    </row>
    <row r="24" spans="1:19" s="282" customFormat="1" ht="54" hidden="1" customHeight="1" x14ac:dyDescent="0.25">
      <c r="A24" s="283"/>
      <c r="B24" s="285"/>
      <c r="C24" s="929" t="s">
        <v>240</v>
      </c>
      <c r="D24" s="930"/>
      <c r="E24" s="931"/>
      <c r="F24" s="537" t="s">
        <v>36</v>
      </c>
      <c r="G24" s="918"/>
      <c r="H24" s="918"/>
      <c r="I24" s="503"/>
      <c r="J24" s="503"/>
      <c r="K24" s="503"/>
      <c r="L24" s="530"/>
      <c r="M24" s="530"/>
      <c r="N24" s="530"/>
      <c r="O24" s="530"/>
      <c r="P24" s="530"/>
      <c r="Q24" s="530"/>
      <c r="R24" s="530"/>
      <c r="S24" s="530"/>
    </row>
    <row r="25" spans="1:19" s="282" customFormat="1" ht="15" hidden="1" customHeight="1" x14ac:dyDescent="0.25">
      <c r="A25" s="283"/>
      <c r="B25" s="285"/>
      <c r="C25" s="935" t="s">
        <v>229</v>
      </c>
      <c r="D25" s="936"/>
      <c r="E25" s="937"/>
      <c r="F25" s="537" t="s">
        <v>36</v>
      </c>
      <c r="G25" s="918"/>
      <c r="H25" s="918"/>
      <c r="I25" s="503"/>
      <c r="J25" s="503"/>
      <c r="K25" s="503"/>
      <c r="L25" s="938"/>
      <c r="M25" s="925"/>
      <c r="N25" s="925"/>
      <c r="O25" s="925"/>
      <c r="P25" s="925"/>
      <c r="Q25" s="925"/>
      <c r="R25" s="925"/>
      <c r="S25" s="925"/>
    </row>
    <row r="26" spans="1:19" ht="56.25" customHeight="1" x14ac:dyDescent="0.25">
      <c r="A26" s="159"/>
      <c r="B26" s="159"/>
      <c r="C26" s="926" t="s">
        <v>400</v>
      </c>
      <c r="D26" s="927"/>
      <c r="E26" s="928"/>
      <c r="F26" s="536" t="s">
        <v>104</v>
      </c>
      <c r="G26" s="918" t="s">
        <v>360</v>
      </c>
      <c r="H26" s="918"/>
      <c r="I26" s="409">
        <f>29+33</f>
        <v>62</v>
      </c>
      <c r="J26" s="409"/>
      <c r="K26" s="409">
        <f>I26+J26</f>
        <v>62</v>
      </c>
      <c r="L26" s="519"/>
      <c r="M26" s="519"/>
      <c r="N26" s="519"/>
      <c r="O26" s="519"/>
      <c r="P26" s="519"/>
      <c r="Q26" s="519"/>
      <c r="R26" s="519"/>
      <c r="S26" s="519"/>
    </row>
    <row r="27" spans="1:19" ht="12.75" customHeight="1" x14ac:dyDescent="0.25">
      <c r="A27" s="159"/>
      <c r="B27" s="159"/>
      <c r="C27" s="924" t="s">
        <v>401</v>
      </c>
      <c r="D27" s="739"/>
      <c r="E27" s="740"/>
      <c r="F27" s="536" t="s">
        <v>104</v>
      </c>
      <c r="G27" s="918" t="s">
        <v>402</v>
      </c>
      <c r="H27" s="918"/>
      <c r="I27" s="409">
        <v>37</v>
      </c>
      <c r="J27" s="409"/>
      <c r="K27" s="409">
        <v>37</v>
      </c>
      <c r="L27" s="535"/>
      <c r="M27" s="535"/>
      <c r="N27" s="535"/>
      <c r="O27" s="535"/>
      <c r="P27" s="535"/>
      <c r="Q27" s="535"/>
      <c r="R27" s="535"/>
      <c r="S27" s="535"/>
    </row>
    <row r="28" spans="1:19" x14ac:dyDescent="0.25">
      <c r="A28" s="86"/>
      <c r="B28" s="86"/>
      <c r="C28" s="288" t="s">
        <v>29</v>
      </c>
      <c r="D28" s="289"/>
      <c r="E28" s="290"/>
      <c r="F28" s="501"/>
      <c r="G28" s="918"/>
      <c r="H28" s="918"/>
      <c r="I28" s="501"/>
      <c r="J28" s="501"/>
      <c r="K28" s="501"/>
      <c r="L28" s="669"/>
      <c r="M28" s="669"/>
      <c r="N28" s="669"/>
      <c r="O28" s="669"/>
      <c r="P28" s="669"/>
      <c r="Q28" s="669"/>
      <c r="R28" s="669"/>
      <c r="S28" s="669"/>
    </row>
    <row r="29" spans="1:19" ht="48" customHeight="1" x14ac:dyDescent="0.25">
      <c r="A29" s="33"/>
      <c r="B29" s="33"/>
      <c r="C29" s="735" t="s">
        <v>403</v>
      </c>
      <c r="D29" s="736"/>
      <c r="E29" s="737"/>
      <c r="F29" s="501" t="s">
        <v>104</v>
      </c>
      <c r="G29" s="918" t="s">
        <v>360</v>
      </c>
      <c r="H29" s="918"/>
      <c r="I29" s="409">
        <f>452+511</f>
        <v>963</v>
      </c>
      <c r="J29" s="409"/>
      <c r="K29" s="409">
        <f>I29+J29</f>
        <v>963</v>
      </c>
      <c r="L29" s="519"/>
      <c r="M29" s="277">
        <v>410</v>
      </c>
      <c r="N29" s="519">
        <v>590</v>
      </c>
      <c r="O29" s="519"/>
      <c r="P29" s="519"/>
      <c r="Q29" s="519"/>
      <c r="R29" s="519"/>
      <c r="S29" s="519"/>
    </row>
    <row r="30" spans="1:19" ht="79.5" customHeight="1" x14ac:dyDescent="0.25">
      <c r="A30" s="33"/>
      <c r="B30" s="33"/>
      <c r="C30" s="735" t="s">
        <v>404</v>
      </c>
      <c r="D30" s="736"/>
      <c r="E30" s="737"/>
      <c r="F30" s="501" t="s">
        <v>104</v>
      </c>
      <c r="G30" s="918" t="s">
        <v>360</v>
      </c>
      <c r="H30" s="918"/>
      <c r="I30" s="409">
        <f>690+808</f>
        <v>1498</v>
      </c>
      <c r="J30" s="409"/>
      <c r="K30" s="409">
        <f>I30+J30</f>
        <v>1498</v>
      </c>
      <c r="L30" s="519"/>
      <c r="M30" s="519">
        <v>250</v>
      </c>
      <c r="N30" s="519"/>
      <c r="O30" s="519"/>
      <c r="P30" s="519">
        <v>113</v>
      </c>
      <c r="Q30" s="519"/>
      <c r="R30" s="519"/>
      <c r="S30" s="519"/>
    </row>
    <row r="31" spans="1:19" ht="75" customHeight="1" x14ac:dyDescent="0.25">
      <c r="A31" s="33"/>
      <c r="B31" s="33"/>
      <c r="C31" s="735" t="s">
        <v>405</v>
      </c>
      <c r="D31" s="736"/>
      <c r="E31" s="737"/>
      <c r="F31" s="501" t="s">
        <v>30</v>
      </c>
      <c r="G31" s="918" t="s">
        <v>360</v>
      </c>
      <c r="H31" s="918"/>
      <c r="I31" s="409">
        <f>10+90</f>
        <v>100</v>
      </c>
      <c r="J31" s="409"/>
      <c r="K31" s="409">
        <f>I31+J31</f>
        <v>100</v>
      </c>
      <c r="L31" s="341" t="s">
        <v>292</v>
      </c>
      <c r="M31" s="922">
        <f>179500+128980</f>
        <v>308480</v>
      </c>
      <c r="N31" s="923"/>
      <c r="O31" s="531"/>
      <c r="P31" s="296"/>
      <c r="Q31" s="519"/>
      <c r="R31" s="519"/>
      <c r="S31" s="519"/>
    </row>
    <row r="32" spans="1:19" x14ac:dyDescent="0.25">
      <c r="A32" s="33"/>
      <c r="B32" s="33"/>
      <c r="C32" s="288" t="s">
        <v>32</v>
      </c>
      <c r="D32" s="289"/>
      <c r="E32" s="290"/>
      <c r="F32" s="501"/>
      <c r="G32" s="918"/>
      <c r="H32" s="918"/>
      <c r="I32" s="501"/>
      <c r="J32" s="501"/>
      <c r="K32" s="501"/>
      <c r="L32" s="95"/>
      <c r="M32" s="29"/>
      <c r="O32" s="29"/>
      <c r="P32" s="41"/>
      <c r="Q32" s="29"/>
      <c r="R32" s="29"/>
      <c r="S32" s="29"/>
    </row>
    <row r="33" spans="1:19" ht="60.75" customHeight="1" x14ac:dyDescent="0.25">
      <c r="A33" s="33"/>
      <c r="B33" s="33"/>
      <c r="C33" s="735" t="s">
        <v>406</v>
      </c>
      <c r="D33" s="736"/>
      <c r="E33" s="737"/>
      <c r="F33" s="501" t="s">
        <v>36</v>
      </c>
      <c r="G33" s="918" t="s">
        <v>360</v>
      </c>
      <c r="H33" s="918"/>
      <c r="I33" s="502">
        <f>I17/I26</f>
        <v>128745.16129032258</v>
      </c>
      <c r="J33" s="409"/>
      <c r="K33" s="502">
        <f>I33+J33</f>
        <v>128745.16129032258</v>
      </c>
      <c r="L33" s="160"/>
      <c r="M33" s="161" t="e">
        <f>#REF!/#REF!</f>
        <v>#REF!</v>
      </c>
      <c r="O33" s="161"/>
      <c r="P33" s="161"/>
      <c r="Q33" s="161"/>
      <c r="R33" s="161"/>
      <c r="S33" s="161"/>
    </row>
    <row r="34" spans="1:19" ht="48.75" customHeight="1" x14ac:dyDescent="0.25">
      <c r="A34" s="33"/>
      <c r="B34" s="33"/>
      <c r="C34" s="735" t="s">
        <v>407</v>
      </c>
      <c r="D34" s="736"/>
      <c r="E34" s="737"/>
      <c r="F34" s="501" t="s">
        <v>36</v>
      </c>
      <c r="G34" s="918" t="s">
        <v>360</v>
      </c>
      <c r="H34" s="918"/>
      <c r="I34" s="409">
        <v>7014.11</v>
      </c>
      <c r="J34" s="409"/>
      <c r="K34" s="409">
        <f>I34+J34</f>
        <v>7014.11</v>
      </c>
      <c r="L34" s="523"/>
      <c r="M34" s="174"/>
      <c r="N34" s="523"/>
      <c r="O34" s="523"/>
      <c r="P34" s="523"/>
      <c r="Q34" s="523"/>
      <c r="R34" s="523"/>
      <c r="S34" s="523"/>
    </row>
    <row r="35" spans="1:19" ht="62.25" customHeight="1" x14ac:dyDescent="0.25">
      <c r="A35" s="33"/>
      <c r="B35" s="33"/>
      <c r="C35" s="735" t="s">
        <v>408</v>
      </c>
      <c r="D35" s="736"/>
      <c r="E35" s="737"/>
      <c r="F35" s="501" t="s">
        <v>36</v>
      </c>
      <c r="G35" s="918" t="s">
        <v>360</v>
      </c>
      <c r="H35" s="918"/>
      <c r="I35" s="502">
        <f>I17/I29</f>
        <v>8288.8888888888887</v>
      </c>
      <c r="J35" s="409"/>
      <c r="K35" s="502">
        <f>I35+J35</f>
        <v>8288.8888888888887</v>
      </c>
      <c r="L35" s="523">
        <v>24.7</v>
      </c>
      <c r="M35">
        <v>69.099999999999994</v>
      </c>
      <c r="N35" s="173">
        <f>M35+L35</f>
        <v>93.8</v>
      </c>
      <c r="O35" s="173" t="e">
        <f>N35+O33+P33+M33+L19</f>
        <v>#REF!</v>
      </c>
      <c r="P35" s="523" t="e">
        <f>O35/#REF!</f>
        <v>#REF!</v>
      </c>
      <c r="Q35" s="523"/>
      <c r="R35" s="523"/>
      <c r="S35" s="523"/>
    </row>
    <row r="36" spans="1:19" ht="62.25" customHeight="1" x14ac:dyDescent="0.25">
      <c r="A36" s="33"/>
      <c r="B36" s="33"/>
      <c r="C36" s="919" t="s">
        <v>409</v>
      </c>
      <c r="D36" s="920"/>
      <c r="E36" s="921"/>
      <c r="F36" s="501" t="s">
        <v>36</v>
      </c>
      <c r="G36" s="918" t="s">
        <v>360</v>
      </c>
      <c r="H36" s="918"/>
      <c r="I36" s="502">
        <f>(104000+113500)/I30</f>
        <v>145.19359145527369</v>
      </c>
      <c r="J36" s="409"/>
      <c r="K36" s="502">
        <f>I36+J36</f>
        <v>145.19359145527369</v>
      </c>
      <c r="L36" s="523"/>
      <c r="M36" s="523">
        <v>2210</v>
      </c>
      <c r="N36" s="523" t="e">
        <f>N35+L33+M33+N33</f>
        <v>#REF!</v>
      </c>
      <c r="O36" s="523"/>
      <c r="P36" s="523"/>
      <c r="Q36" s="523"/>
      <c r="R36" s="523"/>
      <c r="S36" s="523"/>
    </row>
    <row r="37" spans="1:19" ht="68.25" customHeight="1" x14ac:dyDescent="0.25">
      <c r="A37" s="33"/>
      <c r="B37" s="33"/>
      <c r="C37" s="919" t="s">
        <v>410</v>
      </c>
      <c r="D37" s="920"/>
      <c r="E37" s="921"/>
      <c r="F37" s="501" t="s">
        <v>36</v>
      </c>
      <c r="G37" s="918" t="s">
        <v>360</v>
      </c>
      <c r="H37" s="918"/>
      <c r="I37" s="409">
        <v>1939.38</v>
      </c>
      <c r="J37" s="409"/>
      <c r="K37" s="409">
        <f>I37+J37</f>
        <v>1939.38</v>
      </c>
      <c r="L37" s="523"/>
      <c r="M37" s="312"/>
      <c r="N37" s="313"/>
      <c r="O37" s="523"/>
      <c r="P37" s="523"/>
      <c r="Q37" s="523"/>
      <c r="R37" s="523"/>
      <c r="S37" s="523"/>
    </row>
    <row r="38" spans="1:19" x14ac:dyDescent="0.25">
      <c r="A38" s="33"/>
      <c r="B38" s="33"/>
      <c r="C38" s="291" t="s">
        <v>33</v>
      </c>
      <c r="D38" s="292"/>
      <c r="E38" s="293"/>
      <c r="F38" s="501"/>
      <c r="G38" s="918"/>
      <c r="H38" s="918"/>
      <c r="I38" s="501"/>
      <c r="J38" s="501"/>
      <c r="K38" s="501"/>
      <c r="L38" s="669"/>
      <c r="M38" s="669"/>
      <c r="N38" s="669"/>
      <c r="O38" s="27"/>
      <c r="P38" s="27"/>
      <c r="Q38" s="27"/>
      <c r="R38" s="27"/>
      <c r="S38" s="27"/>
    </row>
    <row r="39" spans="1:19" ht="62.25" customHeight="1" x14ac:dyDescent="0.25">
      <c r="A39" s="33"/>
      <c r="B39" s="122"/>
      <c r="C39" s="915" t="s">
        <v>411</v>
      </c>
      <c r="D39" s="916"/>
      <c r="E39" s="917"/>
      <c r="F39" s="501" t="s">
        <v>104</v>
      </c>
      <c r="G39" s="918" t="s">
        <v>360</v>
      </c>
      <c r="H39" s="918"/>
      <c r="I39" s="409">
        <v>3</v>
      </c>
      <c r="J39" s="409"/>
      <c r="K39" s="409">
        <f>I39+J39</f>
        <v>3</v>
      </c>
      <c r="L39" s="535"/>
      <c r="M39" s="277">
        <v>2</v>
      </c>
      <c r="N39" s="519">
        <v>2</v>
      </c>
      <c r="O39" s="27"/>
      <c r="P39" s="27"/>
      <c r="Q39" s="27"/>
      <c r="R39" s="27"/>
      <c r="S39" s="27"/>
    </row>
    <row r="40" spans="1:19" ht="61.5" customHeight="1" x14ac:dyDescent="0.25">
      <c r="A40" s="33"/>
      <c r="B40" s="122"/>
      <c r="C40" s="915" t="s">
        <v>412</v>
      </c>
      <c r="D40" s="916"/>
      <c r="E40" s="917"/>
      <c r="F40" s="501" t="s">
        <v>104</v>
      </c>
      <c r="G40" s="918" t="s">
        <v>360</v>
      </c>
      <c r="H40" s="918"/>
      <c r="I40" s="409">
        <f>318+210</f>
        <v>528</v>
      </c>
      <c r="J40" s="409"/>
      <c r="K40" s="409">
        <f>I40+J40</f>
        <v>528</v>
      </c>
      <c r="L40" s="535"/>
      <c r="M40" s="277">
        <v>200</v>
      </c>
      <c r="N40" s="519">
        <v>571</v>
      </c>
      <c r="O40" s="27"/>
      <c r="P40" s="27"/>
      <c r="Q40" s="27"/>
      <c r="R40" s="27"/>
      <c r="S40" s="27"/>
    </row>
    <row r="41" spans="1:19" ht="53.25" customHeight="1" x14ac:dyDescent="0.25">
      <c r="A41" s="33"/>
      <c r="B41" s="122"/>
      <c r="C41" s="915" t="s">
        <v>413</v>
      </c>
      <c r="D41" s="916"/>
      <c r="E41" s="917"/>
      <c r="F41" s="501" t="s">
        <v>34</v>
      </c>
      <c r="G41" s="918" t="s">
        <v>360</v>
      </c>
      <c r="H41" s="918"/>
      <c r="I41" s="409"/>
      <c r="J41" s="409"/>
      <c r="K41" s="409"/>
      <c r="L41" s="519"/>
      <c r="M41" s="519"/>
      <c r="N41" s="519"/>
      <c r="O41" s="27"/>
      <c r="P41" s="27"/>
      <c r="Q41" s="27"/>
      <c r="R41" s="27"/>
      <c r="S41" s="27"/>
    </row>
    <row r="42" spans="1:19" ht="3.75" customHeight="1" x14ac:dyDescent="0.25">
      <c r="A42" s="30"/>
      <c r="B42" s="30"/>
      <c r="C42" s="286"/>
      <c r="D42" s="286"/>
      <c r="E42" s="286"/>
      <c r="F42" s="280"/>
      <c r="G42" s="280"/>
      <c r="H42" s="280"/>
      <c r="I42" s="280"/>
      <c r="J42" s="280"/>
      <c r="K42" s="280"/>
      <c r="L42" s="519"/>
      <c r="M42" s="277"/>
      <c r="N42" s="519"/>
      <c r="O42" s="27"/>
      <c r="P42" s="27"/>
      <c r="Q42" s="27"/>
      <c r="R42" s="27"/>
      <c r="S42" s="27"/>
    </row>
    <row r="43" spans="1:19" ht="15.75" customHeight="1" x14ac:dyDescent="0.25">
      <c r="A43" s="721" t="s">
        <v>333</v>
      </c>
      <c r="B43" s="721"/>
      <c r="C43" s="721"/>
      <c r="D43" s="721"/>
      <c r="E43" s="721"/>
      <c r="F43" s="721"/>
      <c r="G43" s="271"/>
      <c r="H43" s="272"/>
      <c r="I43" s="41"/>
      <c r="J43" s="273" t="s">
        <v>219</v>
      </c>
      <c r="K43" s="38"/>
      <c r="L43" s="44"/>
      <c r="M43" s="44"/>
      <c r="N43" s="39"/>
      <c r="O43" s="44"/>
      <c r="P43" s="44"/>
    </row>
    <row r="44" spans="1:19" ht="10.5" customHeight="1" x14ac:dyDescent="0.25">
      <c r="A44" s="56"/>
      <c r="B44" s="56"/>
      <c r="C44" s="56"/>
      <c r="F44" s="30"/>
      <c r="G44" s="375"/>
      <c r="H44" s="30"/>
      <c r="I44" s="30"/>
      <c r="J44" s="204" t="s">
        <v>77</v>
      </c>
      <c r="K44" s="204"/>
      <c r="L44" s="209"/>
      <c r="M44" s="30"/>
      <c r="N44" s="30"/>
      <c r="O44" s="30"/>
      <c r="P44" s="30"/>
    </row>
    <row r="45" spans="1:19" ht="9.75" customHeight="1" x14ac:dyDescent="0.25">
      <c r="A45" s="677" t="s">
        <v>78</v>
      </c>
      <c r="B45" s="677"/>
      <c r="C45" s="677"/>
      <c r="D45" s="677"/>
      <c r="E45" s="67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9" ht="27" customHeight="1" x14ac:dyDescent="0.25">
      <c r="A46" s="209" t="s">
        <v>310</v>
      </c>
      <c r="B46" s="609"/>
      <c r="C46" s="609"/>
      <c r="D46" s="609"/>
      <c r="E46" s="609"/>
      <c r="F46" s="30"/>
      <c r="G46" s="30"/>
      <c r="H46" s="30"/>
      <c r="I46" s="30"/>
      <c r="J46" s="30"/>
      <c r="K46" s="30"/>
      <c r="L46" s="40"/>
      <c r="M46" s="40"/>
      <c r="N46" s="30"/>
      <c r="O46" s="30"/>
      <c r="P46" s="30"/>
    </row>
    <row r="47" spans="1:19" ht="23.25" customHeight="1" x14ac:dyDescent="0.25">
      <c r="A47" s="720" t="s">
        <v>312</v>
      </c>
      <c r="B47" s="720"/>
      <c r="C47" s="720"/>
      <c r="D47" s="720"/>
      <c r="E47" s="720"/>
      <c r="F47" s="720"/>
      <c r="G47" s="58"/>
      <c r="H47" s="60"/>
      <c r="I47" s="40"/>
      <c r="J47" s="273" t="s">
        <v>276</v>
      </c>
      <c r="K47" s="40"/>
      <c r="L47" s="204"/>
      <c r="M47" s="40"/>
      <c r="N47" s="30"/>
      <c r="O47" s="30"/>
      <c r="P47" s="30"/>
    </row>
    <row r="48" spans="1:19" x14ac:dyDescent="0.25">
      <c r="A48" s="204" t="s">
        <v>437</v>
      </c>
      <c r="B48" s="56"/>
      <c r="C48" s="56"/>
      <c r="D48" s="56"/>
      <c r="F48" s="40"/>
      <c r="G48" s="375"/>
      <c r="H48" s="40"/>
      <c r="I48" s="30"/>
      <c r="J48" s="204" t="s">
        <v>77</v>
      </c>
      <c r="K48" s="204"/>
    </row>
    <row r="49" spans="1:1" x14ac:dyDescent="0.25">
      <c r="A49" t="s">
        <v>438</v>
      </c>
    </row>
  </sheetData>
  <mergeCells count="98">
    <mergeCell ref="C39:E39"/>
    <mergeCell ref="G39:H39"/>
    <mergeCell ref="C40:E40"/>
    <mergeCell ref="G40:H40"/>
    <mergeCell ref="B4:F4"/>
    <mergeCell ref="B6:F6"/>
    <mergeCell ref="A10:F10"/>
    <mergeCell ref="H10:I10"/>
    <mergeCell ref="A11:F11"/>
    <mergeCell ref="H11:I11"/>
    <mergeCell ref="C13:E13"/>
    <mergeCell ref="G13:H13"/>
    <mergeCell ref="C16:E16"/>
    <mergeCell ref="G16:H16"/>
    <mergeCell ref="C29:E29"/>
    <mergeCell ref="G29:H29"/>
    <mergeCell ref="J4:K4"/>
    <mergeCell ref="B5:F5"/>
    <mergeCell ref="J5:K5"/>
    <mergeCell ref="A2:A3"/>
    <mergeCell ref="B2:F3"/>
    <mergeCell ref="G2:G3"/>
    <mergeCell ref="H2:H3"/>
    <mergeCell ref="I2:I3"/>
    <mergeCell ref="J2:K3"/>
    <mergeCell ref="J6:K6"/>
    <mergeCell ref="A8:F8"/>
    <mergeCell ref="H8:I8"/>
    <mergeCell ref="A9:F9"/>
    <mergeCell ref="H9:I9"/>
    <mergeCell ref="L13:N13"/>
    <mergeCell ref="C14:E14"/>
    <mergeCell ref="G14:H14"/>
    <mergeCell ref="L14:N14"/>
    <mergeCell ref="G15:H15"/>
    <mergeCell ref="L15:N15"/>
    <mergeCell ref="L16:N16"/>
    <mergeCell ref="C17:E17"/>
    <mergeCell ref="G17:H17"/>
    <mergeCell ref="C21:E21"/>
    <mergeCell ref="G21:H21"/>
    <mergeCell ref="C20:E20"/>
    <mergeCell ref="G20:H20"/>
    <mergeCell ref="L20:N20"/>
    <mergeCell ref="O18:P18"/>
    <mergeCell ref="Q18:S18"/>
    <mergeCell ref="C19:E19"/>
    <mergeCell ref="G19:H19"/>
    <mergeCell ref="L19:N19"/>
    <mergeCell ref="O19:P19"/>
    <mergeCell ref="Q19:S19"/>
    <mergeCell ref="C18:E18"/>
    <mergeCell ref="G18:H18"/>
    <mergeCell ref="L18:N18"/>
    <mergeCell ref="O20:P20"/>
    <mergeCell ref="Q20:S20"/>
    <mergeCell ref="O25:P25"/>
    <mergeCell ref="Q25:S25"/>
    <mergeCell ref="C26:E26"/>
    <mergeCell ref="G26:H26"/>
    <mergeCell ref="C22:E22"/>
    <mergeCell ref="G22:H22"/>
    <mergeCell ref="C23:E23"/>
    <mergeCell ref="G23:H23"/>
    <mergeCell ref="C24:E24"/>
    <mergeCell ref="G24:H24"/>
    <mergeCell ref="C25:E25"/>
    <mergeCell ref="G25:H25"/>
    <mergeCell ref="L25:N25"/>
    <mergeCell ref="C27:E27"/>
    <mergeCell ref="G27:H27"/>
    <mergeCell ref="G32:H32"/>
    <mergeCell ref="G28:H28"/>
    <mergeCell ref="L28:N28"/>
    <mergeCell ref="O28:P28"/>
    <mergeCell ref="Q28:S28"/>
    <mergeCell ref="C30:E30"/>
    <mergeCell ref="G30:H30"/>
    <mergeCell ref="C31:E31"/>
    <mergeCell ref="G31:H31"/>
    <mergeCell ref="M31:N31"/>
    <mergeCell ref="L38:N38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G38:H38"/>
    <mergeCell ref="A47:F47"/>
    <mergeCell ref="A43:F43"/>
    <mergeCell ref="A45:E45"/>
    <mergeCell ref="C41:E41"/>
    <mergeCell ref="G41:H41"/>
  </mergeCells>
  <pageMargins left="0.11811023622047245" right="0.19685039370078741" top="0.31" bottom="0.15748031496062992" header="0.17" footer="0.18"/>
  <pageSetup paperSize="9" scale="63" orientation="portrait" verticalDpi="300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7"/>
  <sheetViews>
    <sheetView view="pageBreakPreview" topLeftCell="A35" zoomScale="120" zoomScaleNormal="120" zoomScaleSheetLayoutView="120" workbookViewId="0">
      <selection activeCell="C39" sqref="C39:G41"/>
    </sheetView>
  </sheetViews>
  <sheetFormatPr defaultRowHeight="15" x14ac:dyDescent="0.25"/>
  <cols>
    <col min="1" max="1" width="4.140625" customWidth="1"/>
    <col min="2" max="2" width="12" hidden="1" customWidth="1"/>
    <col min="3" max="3" width="10.7109375" customWidth="1"/>
    <col min="4" max="4" width="11.5703125" customWidth="1"/>
    <col min="5" max="5" width="19.7109375" customWidth="1"/>
    <col min="7" max="7" width="10.85546875" customWidth="1"/>
    <col min="8" max="8" width="11.140625" customWidth="1"/>
    <col min="9" max="9" width="12" customWidth="1"/>
    <col min="10" max="10" width="10.85546875" bestFit="1" customWidth="1"/>
    <col min="11" max="11" width="10.28515625" customWidth="1"/>
    <col min="13" max="13" width="10.140625" bestFit="1" customWidth="1"/>
    <col min="14" max="14" width="11.140625" customWidth="1"/>
    <col min="15" max="15" width="11.42578125" customWidth="1"/>
    <col min="16" max="16" width="10.140625" bestFit="1" customWidth="1"/>
  </cols>
  <sheetData>
    <row r="1" spans="1:19" x14ac:dyDescent="0.25">
      <c r="A1" t="s">
        <v>20</v>
      </c>
      <c r="C1" t="s">
        <v>324</v>
      </c>
    </row>
    <row r="2" spans="1:19" ht="11.25" customHeight="1" x14ac:dyDescent="0.25">
      <c r="A2" s="703" t="s">
        <v>12</v>
      </c>
      <c r="B2" s="764" t="s">
        <v>331</v>
      </c>
      <c r="C2" s="765"/>
      <c r="D2" s="765"/>
      <c r="E2" s="765"/>
      <c r="F2" s="766"/>
      <c r="G2" s="777" t="s">
        <v>21</v>
      </c>
      <c r="H2" s="757" t="s">
        <v>22</v>
      </c>
      <c r="I2" s="757" t="s">
        <v>330</v>
      </c>
      <c r="J2" s="758" t="s">
        <v>57</v>
      </c>
      <c r="K2" s="759"/>
      <c r="L2" s="129"/>
      <c r="M2" s="129"/>
      <c r="N2" s="129"/>
    </row>
    <row r="3" spans="1:19" x14ac:dyDescent="0.25">
      <c r="A3" s="704"/>
      <c r="B3" s="767"/>
      <c r="C3" s="768"/>
      <c r="D3" s="768"/>
      <c r="E3" s="768"/>
      <c r="F3" s="769"/>
      <c r="G3" s="778"/>
      <c r="H3" s="757"/>
      <c r="I3" s="757"/>
      <c r="J3" s="760"/>
      <c r="K3" s="761"/>
      <c r="L3" s="129"/>
      <c r="M3" s="129"/>
      <c r="N3" s="129"/>
    </row>
    <row r="4" spans="1:19" ht="9" customHeight="1" x14ac:dyDescent="0.25">
      <c r="A4" s="568">
        <v>1</v>
      </c>
      <c r="B4" s="762">
        <v>2</v>
      </c>
      <c r="C4" s="770"/>
      <c r="D4" s="770"/>
      <c r="E4" s="770"/>
      <c r="F4" s="763"/>
      <c r="G4" s="572">
        <v>3</v>
      </c>
      <c r="H4" s="580">
        <v>4</v>
      </c>
      <c r="I4" s="580">
        <v>5</v>
      </c>
      <c r="J4" s="762">
        <v>6</v>
      </c>
      <c r="K4" s="763"/>
      <c r="L4" s="130"/>
      <c r="M4" s="130"/>
      <c r="N4" s="130"/>
    </row>
    <row r="5" spans="1:19" ht="27.75" customHeight="1" x14ac:dyDescent="0.25">
      <c r="A5" s="2">
        <v>1</v>
      </c>
      <c r="B5" s="771" t="s">
        <v>397</v>
      </c>
      <c r="C5" s="772"/>
      <c r="D5" s="772"/>
      <c r="E5" s="772"/>
      <c r="F5" s="773"/>
      <c r="G5" s="571">
        <f>'130107 нов'!L24</f>
        <v>7982200</v>
      </c>
      <c r="H5" s="565">
        <f>'130107 нов'!E25</f>
        <v>49200</v>
      </c>
      <c r="I5" s="565">
        <v>0</v>
      </c>
      <c r="J5" s="862">
        <f>G5+H5</f>
        <v>8031400</v>
      </c>
      <c r="K5" s="942"/>
      <c r="L5" s="130"/>
      <c r="M5" s="130"/>
      <c r="N5" s="130"/>
    </row>
    <row r="6" spans="1:19" ht="22.5" customHeight="1" x14ac:dyDescent="0.25">
      <c r="A6" s="11"/>
      <c r="B6" s="774" t="s">
        <v>57</v>
      </c>
      <c r="C6" s="775"/>
      <c r="D6" s="775"/>
      <c r="E6" s="775"/>
      <c r="F6" s="776"/>
      <c r="G6" s="574">
        <f>G5</f>
        <v>7982200</v>
      </c>
      <c r="H6" s="574">
        <f t="shared" ref="H6:I6" si="0">H5</f>
        <v>49200</v>
      </c>
      <c r="I6" s="574">
        <f t="shared" si="0"/>
        <v>0</v>
      </c>
      <c r="J6" s="862">
        <f>J5</f>
        <v>8031400</v>
      </c>
      <c r="K6" s="942"/>
      <c r="L6" s="131"/>
      <c r="M6" s="131"/>
      <c r="N6" s="131"/>
    </row>
    <row r="7" spans="1:19" ht="22.5" customHeight="1" x14ac:dyDescent="0.25">
      <c r="A7" t="s">
        <v>25</v>
      </c>
      <c r="C7" s="81" t="s">
        <v>328</v>
      </c>
      <c r="I7" s="27"/>
      <c r="J7" s="27"/>
      <c r="K7" s="27"/>
      <c r="L7" s="131"/>
      <c r="M7" s="131"/>
      <c r="N7" s="131"/>
    </row>
    <row r="8" spans="1:19" ht="53.25" customHeight="1" x14ac:dyDescent="0.25">
      <c r="A8" s="943" t="s">
        <v>329</v>
      </c>
      <c r="B8" s="944"/>
      <c r="C8" s="944"/>
      <c r="D8" s="944"/>
      <c r="E8" s="944"/>
      <c r="F8" s="945"/>
      <c r="G8" s="207" t="s">
        <v>21</v>
      </c>
      <c r="H8" s="943" t="s">
        <v>22</v>
      </c>
      <c r="I8" s="945"/>
      <c r="J8" s="297" t="s">
        <v>57</v>
      </c>
      <c r="K8" s="95"/>
      <c r="L8" s="131"/>
      <c r="M8" s="131"/>
      <c r="N8" s="131"/>
    </row>
    <row r="9" spans="1:19" ht="15" customHeight="1" x14ac:dyDescent="0.25">
      <c r="A9" s="682">
        <v>1</v>
      </c>
      <c r="B9" s="693"/>
      <c r="C9" s="693"/>
      <c r="D9" s="693"/>
      <c r="E9" s="693"/>
      <c r="F9" s="683"/>
      <c r="G9" s="579">
        <v>3</v>
      </c>
      <c r="H9" s="946">
        <v>4</v>
      </c>
      <c r="I9" s="947"/>
      <c r="J9" s="578">
        <v>5</v>
      </c>
      <c r="K9" s="402"/>
      <c r="L9" s="131"/>
      <c r="M9" s="131"/>
      <c r="N9" s="131"/>
    </row>
    <row r="10" spans="1:19" ht="23.25" customHeight="1" x14ac:dyDescent="0.25">
      <c r="A10" s="948" t="s">
        <v>245</v>
      </c>
      <c r="B10" s="949"/>
      <c r="C10" s="949"/>
      <c r="D10" s="949"/>
      <c r="E10" s="949"/>
      <c r="F10" s="950"/>
      <c r="G10" s="504">
        <f>G6</f>
        <v>7982200</v>
      </c>
      <c r="H10" s="951">
        <f>H5</f>
        <v>49200</v>
      </c>
      <c r="I10" s="952"/>
      <c r="J10" s="571">
        <f>G10+H10</f>
        <v>8031400</v>
      </c>
      <c r="K10" s="402"/>
      <c r="L10" s="131"/>
      <c r="M10" s="131"/>
      <c r="N10" s="131"/>
    </row>
    <row r="11" spans="1:19" ht="19.5" customHeight="1" x14ac:dyDescent="0.25">
      <c r="A11" s="893" t="s">
        <v>57</v>
      </c>
      <c r="B11" s="894"/>
      <c r="C11" s="894"/>
      <c r="D11" s="894"/>
      <c r="E11" s="894"/>
      <c r="F11" s="895"/>
      <c r="G11" s="504">
        <f>G10</f>
        <v>7982200</v>
      </c>
      <c r="H11" s="951">
        <f>H10</f>
        <v>49200</v>
      </c>
      <c r="I11" s="952"/>
      <c r="J11" s="577">
        <f>J10</f>
        <v>8031400</v>
      </c>
      <c r="K11" s="97"/>
      <c r="L11" s="27"/>
      <c r="M11" s="27"/>
      <c r="N11" s="27"/>
    </row>
    <row r="12" spans="1:19" ht="26.25" customHeight="1" x14ac:dyDescent="0.25">
      <c r="A12" s="116" t="s">
        <v>26</v>
      </c>
      <c r="B12" s="44" t="s">
        <v>58</v>
      </c>
      <c r="C12" s="133" t="s">
        <v>336</v>
      </c>
      <c r="E12" s="117"/>
      <c r="F12" s="117"/>
      <c r="G12" s="117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7"/>
    </row>
    <row r="13" spans="1:19" ht="13.5" customHeight="1" x14ac:dyDescent="0.25">
      <c r="A13" s="34" t="s">
        <v>12</v>
      </c>
      <c r="B13" s="34"/>
      <c r="C13" s="665" t="s">
        <v>325</v>
      </c>
      <c r="D13" s="665"/>
      <c r="E13" s="665"/>
      <c r="F13" s="183" t="s">
        <v>60</v>
      </c>
      <c r="G13" s="747" t="s">
        <v>61</v>
      </c>
      <c r="H13" s="748"/>
      <c r="I13" s="566" t="s">
        <v>327</v>
      </c>
      <c r="J13" s="564" t="s">
        <v>326</v>
      </c>
      <c r="K13" s="22" t="s">
        <v>57</v>
      </c>
      <c r="L13" s="669"/>
      <c r="M13" s="669"/>
      <c r="N13" s="669"/>
      <c r="O13" s="27"/>
      <c r="P13" s="27"/>
      <c r="Q13" s="27"/>
      <c r="R13" s="27"/>
      <c r="S13" s="27"/>
    </row>
    <row r="14" spans="1:19" ht="13.5" customHeight="1" x14ac:dyDescent="0.25">
      <c r="A14" s="569">
        <v>1</v>
      </c>
      <c r="B14" s="569"/>
      <c r="C14" s="746">
        <v>2</v>
      </c>
      <c r="D14" s="746"/>
      <c r="E14" s="746"/>
      <c r="F14" s="573">
        <v>3</v>
      </c>
      <c r="G14" s="785">
        <v>4</v>
      </c>
      <c r="H14" s="786"/>
      <c r="I14" s="398">
        <v>5</v>
      </c>
      <c r="J14" s="398">
        <v>6</v>
      </c>
      <c r="K14" s="398">
        <v>7</v>
      </c>
      <c r="L14" s="669"/>
      <c r="M14" s="669"/>
      <c r="N14" s="669"/>
      <c r="O14" s="27"/>
      <c r="P14" s="27"/>
      <c r="Q14" s="27"/>
      <c r="R14" s="27"/>
      <c r="S14" s="27"/>
    </row>
    <row r="15" spans="1:19" ht="13.5" customHeight="1" x14ac:dyDescent="0.25">
      <c r="A15" s="33"/>
      <c r="B15" s="33"/>
      <c r="C15" s="288" t="s">
        <v>28</v>
      </c>
      <c r="D15" s="289"/>
      <c r="E15" s="290"/>
      <c r="F15" s="287"/>
      <c r="G15" s="941"/>
      <c r="H15" s="828"/>
      <c r="I15" s="499"/>
      <c r="J15" s="499"/>
      <c r="K15" s="499"/>
      <c r="L15" s="669"/>
      <c r="M15" s="669"/>
      <c r="N15" s="669"/>
      <c r="O15" s="27"/>
      <c r="P15" s="27"/>
      <c r="Q15" s="27"/>
      <c r="R15" s="27"/>
      <c r="S15" s="27"/>
    </row>
    <row r="16" spans="1:19" ht="48.75" customHeight="1" x14ac:dyDescent="0.25">
      <c r="A16" s="33"/>
      <c r="B16" s="122"/>
      <c r="C16" s="584" t="s">
        <v>398</v>
      </c>
      <c r="D16" s="585"/>
      <c r="E16" s="586"/>
      <c r="F16" s="575" t="s">
        <v>30</v>
      </c>
      <c r="G16" s="587" t="s">
        <v>360</v>
      </c>
      <c r="H16" s="588"/>
      <c r="I16" s="409">
        <v>2</v>
      </c>
      <c r="J16" s="409"/>
      <c r="K16" s="409">
        <f>I16+J16</f>
        <v>2</v>
      </c>
      <c r="L16" s="669"/>
      <c r="M16" s="669"/>
      <c r="N16" s="669"/>
      <c r="O16" s="27"/>
      <c r="P16" s="27"/>
      <c r="Q16" s="27"/>
      <c r="R16" s="27"/>
      <c r="S16" s="27"/>
    </row>
    <row r="17" spans="1:19" ht="51.75" customHeight="1" x14ac:dyDescent="0.25">
      <c r="A17" s="33"/>
      <c r="B17" s="122"/>
      <c r="C17" s="226" t="s">
        <v>399</v>
      </c>
      <c r="D17" s="227"/>
      <c r="E17" s="228"/>
      <c r="F17" s="575" t="s">
        <v>36</v>
      </c>
      <c r="G17" s="587" t="s">
        <v>360</v>
      </c>
      <c r="H17" s="588"/>
      <c r="I17" s="502">
        <f>G11</f>
        <v>7982200</v>
      </c>
      <c r="J17" s="502">
        <f>H11</f>
        <v>49200</v>
      </c>
      <c r="K17" s="502">
        <f>I17+J17</f>
        <v>8031400</v>
      </c>
      <c r="L17" s="567"/>
      <c r="M17" s="567"/>
      <c r="N17" s="567"/>
      <c r="O17" s="27"/>
      <c r="P17" s="27"/>
      <c r="Q17" s="27"/>
      <c r="R17" s="27"/>
      <c r="S17" s="27"/>
    </row>
    <row r="18" spans="1:19" s="282" customFormat="1" ht="27" hidden="1" customHeight="1" x14ac:dyDescent="0.25">
      <c r="A18" s="281"/>
      <c r="B18" s="281">
        <v>2111</v>
      </c>
      <c r="C18" s="589" t="s">
        <v>103</v>
      </c>
      <c r="D18" s="590"/>
      <c r="E18" s="591"/>
      <c r="F18" s="537" t="s">
        <v>36</v>
      </c>
      <c r="G18" s="587"/>
      <c r="H18" s="588"/>
      <c r="I18" s="503"/>
      <c r="J18" s="503"/>
      <c r="K18" s="503"/>
      <c r="L18" s="939" t="e">
        <f>(#REF!)/#REF!</f>
        <v>#REF!</v>
      </c>
      <c r="M18" s="939"/>
      <c r="N18" s="939"/>
      <c r="O18" s="939" t="e">
        <f>(#REF!+#REF!+#REF!+#REF!+#REF!+#REF!+#REF!)/(#REF!)</f>
        <v>#REF!</v>
      </c>
      <c r="P18" s="939"/>
      <c r="Q18" s="939"/>
      <c r="R18" s="939"/>
      <c r="S18" s="939"/>
    </row>
    <row r="19" spans="1:19" s="282" customFormat="1" ht="39" hidden="1" customHeight="1" x14ac:dyDescent="0.25">
      <c r="A19" s="283"/>
      <c r="B19" s="284"/>
      <c r="C19" s="592" t="s">
        <v>241</v>
      </c>
      <c r="D19" s="593"/>
      <c r="E19" s="594"/>
      <c r="F19" s="537" t="s">
        <v>36</v>
      </c>
      <c r="G19" s="587"/>
      <c r="H19" s="588"/>
      <c r="I19" s="503"/>
      <c r="J19" s="503"/>
      <c r="K19" s="503"/>
      <c r="L19" s="939"/>
      <c r="M19" s="939"/>
      <c r="N19" s="939"/>
      <c r="O19" s="939"/>
      <c r="P19" s="939"/>
      <c r="Q19" s="939"/>
      <c r="R19" s="939"/>
      <c r="S19" s="939"/>
    </row>
    <row r="20" spans="1:19" s="282" customFormat="1" ht="34.5" hidden="1" customHeight="1" x14ac:dyDescent="0.25">
      <c r="A20" s="283"/>
      <c r="B20" s="285"/>
      <c r="C20" s="592" t="s">
        <v>242</v>
      </c>
      <c r="D20" s="593"/>
      <c r="E20" s="594"/>
      <c r="F20" s="537" t="s">
        <v>36</v>
      </c>
      <c r="G20" s="587"/>
      <c r="H20" s="588"/>
      <c r="I20" s="503"/>
      <c r="J20" s="503"/>
      <c r="K20" s="503"/>
      <c r="L20" s="925"/>
      <c r="M20" s="925"/>
      <c r="N20" s="925"/>
      <c r="O20" s="925"/>
      <c r="P20" s="925"/>
      <c r="Q20" s="925"/>
      <c r="R20" s="925"/>
      <c r="S20" s="925"/>
    </row>
    <row r="21" spans="1:19" s="282" customFormat="1" ht="28.5" hidden="1" customHeight="1" x14ac:dyDescent="0.25">
      <c r="A21" s="283"/>
      <c r="B21" s="285"/>
      <c r="C21" s="589" t="s">
        <v>237</v>
      </c>
      <c r="D21" s="590"/>
      <c r="E21" s="591"/>
      <c r="F21" s="537" t="s">
        <v>36</v>
      </c>
      <c r="G21" s="587"/>
      <c r="H21" s="588"/>
      <c r="I21" s="503"/>
      <c r="J21" s="503"/>
      <c r="K21" s="503"/>
      <c r="L21" s="576"/>
      <c r="M21" s="576"/>
      <c r="N21" s="576"/>
      <c r="O21" s="576"/>
      <c r="P21" s="576"/>
      <c r="Q21" s="576"/>
      <c r="R21" s="576"/>
      <c r="S21" s="576"/>
    </row>
    <row r="22" spans="1:19" s="282" customFormat="1" ht="23.25" hidden="1" customHeight="1" x14ac:dyDescent="0.25">
      <c r="A22" s="283"/>
      <c r="B22" s="285">
        <v>2250</v>
      </c>
      <c r="C22" s="592" t="s">
        <v>239</v>
      </c>
      <c r="D22" s="593"/>
      <c r="E22" s="594"/>
      <c r="F22" s="537" t="s">
        <v>36</v>
      </c>
      <c r="G22" s="587"/>
      <c r="H22" s="588"/>
      <c r="I22" s="503"/>
      <c r="J22" s="503"/>
      <c r="K22" s="503"/>
      <c r="L22" s="576"/>
      <c r="M22" s="576"/>
      <c r="N22" s="576"/>
      <c r="O22" s="576"/>
      <c r="P22" s="576"/>
      <c r="Q22" s="576"/>
      <c r="R22" s="576"/>
      <c r="S22" s="576"/>
    </row>
    <row r="23" spans="1:19" s="282" customFormat="1" ht="27" hidden="1" customHeight="1" x14ac:dyDescent="0.25">
      <c r="A23" s="283"/>
      <c r="B23" s="285"/>
      <c r="C23" s="589" t="s">
        <v>238</v>
      </c>
      <c r="D23" s="590"/>
      <c r="E23" s="591"/>
      <c r="F23" s="537" t="s">
        <v>36</v>
      </c>
      <c r="G23" s="587"/>
      <c r="H23" s="588"/>
      <c r="I23" s="503"/>
      <c r="J23" s="503"/>
      <c r="K23" s="503"/>
      <c r="L23" s="576"/>
      <c r="M23" s="576"/>
      <c r="N23" s="576"/>
      <c r="O23" s="576"/>
      <c r="P23" s="576"/>
      <c r="Q23" s="576"/>
      <c r="R23" s="576"/>
      <c r="S23" s="576"/>
    </row>
    <row r="24" spans="1:19" s="282" customFormat="1" ht="54" hidden="1" customHeight="1" x14ac:dyDescent="0.25">
      <c r="A24" s="283"/>
      <c r="B24" s="285"/>
      <c r="C24" s="592" t="s">
        <v>240</v>
      </c>
      <c r="D24" s="593"/>
      <c r="E24" s="594"/>
      <c r="F24" s="537" t="s">
        <v>36</v>
      </c>
      <c r="G24" s="587"/>
      <c r="H24" s="588"/>
      <c r="I24" s="503"/>
      <c r="J24" s="503"/>
      <c r="K24" s="503"/>
      <c r="L24" s="576"/>
      <c r="M24" s="576"/>
      <c r="N24" s="576"/>
      <c r="O24" s="576"/>
      <c r="P24" s="576"/>
      <c r="Q24" s="576"/>
      <c r="R24" s="576"/>
      <c r="S24" s="576"/>
    </row>
    <row r="25" spans="1:19" s="282" customFormat="1" ht="15" hidden="1" customHeight="1" x14ac:dyDescent="0.25">
      <c r="A25" s="283"/>
      <c r="B25" s="285"/>
      <c r="C25" s="595" t="s">
        <v>229</v>
      </c>
      <c r="D25" s="596"/>
      <c r="E25" s="597"/>
      <c r="F25" s="537" t="s">
        <v>36</v>
      </c>
      <c r="G25" s="587"/>
      <c r="H25" s="588"/>
      <c r="I25" s="503"/>
      <c r="J25" s="503"/>
      <c r="K25" s="503"/>
      <c r="L25" s="938"/>
      <c r="M25" s="925"/>
      <c r="N25" s="925"/>
      <c r="O25" s="925"/>
      <c r="P25" s="925"/>
      <c r="Q25" s="925"/>
      <c r="R25" s="925"/>
      <c r="S25" s="925"/>
    </row>
    <row r="26" spans="1:19" ht="56.25" customHeight="1" x14ac:dyDescent="0.25">
      <c r="A26" s="159"/>
      <c r="B26" s="159"/>
      <c r="C26" s="598" t="s">
        <v>400</v>
      </c>
      <c r="D26" s="599"/>
      <c r="E26" s="600"/>
      <c r="F26" s="575" t="s">
        <v>104</v>
      </c>
      <c r="G26" s="587" t="s">
        <v>360</v>
      </c>
      <c r="H26" s="588"/>
      <c r="I26" s="409">
        <f>29+33</f>
        <v>62</v>
      </c>
      <c r="J26" s="409"/>
      <c r="K26" s="409">
        <f>I26+J26</f>
        <v>62</v>
      </c>
      <c r="L26" s="567"/>
      <c r="M26" s="567"/>
      <c r="N26" s="567"/>
      <c r="O26" s="567"/>
      <c r="P26" s="567"/>
      <c r="Q26" s="567"/>
      <c r="R26" s="567"/>
      <c r="S26" s="567"/>
    </row>
    <row r="27" spans="1:19" ht="12.75" customHeight="1" x14ac:dyDescent="0.25">
      <c r="A27" s="159"/>
      <c r="B27" s="159"/>
      <c r="C27" s="226" t="s">
        <v>401</v>
      </c>
      <c r="D27" s="227"/>
      <c r="E27" s="228"/>
      <c r="F27" s="575" t="s">
        <v>104</v>
      </c>
      <c r="G27" s="587" t="s">
        <v>402</v>
      </c>
      <c r="H27" s="588"/>
      <c r="I27" s="409">
        <v>37</v>
      </c>
      <c r="J27" s="409"/>
      <c r="K27" s="409">
        <v>37</v>
      </c>
      <c r="L27" s="567"/>
      <c r="M27" s="567"/>
      <c r="N27" s="567"/>
      <c r="O27" s="567"/>
      <c r="P27" s="567"/>
      <c r="Q27" s="567"/>
      <c r="R27" s="567"/>
      <c r="S27" s="567"/>
    </row>
    <row r="28" spans="1:19" x14ac:dyDescent="0.25">
      <c r="A28" s="86"/>
      <c r="B28" s="86"/>
      <c r="C28" s="288" t="s">
        <v>29</v>
      </c>
      <c r="D28" s="289"/>
      <c r="E28" s="290"/>
      <c r="F28" s="501"/>
      <c r="G28" s="587"/>
      <c r="H28" s="588"/>
      <c r="I28" s="501"/>
      <c r="J28" s="501"/>
      <c r="K28" s="501"/>
      <c r="L28" s="669"/>
      <c r="M28" s="669"/>
      <c r="N28" s="669"/>
      <c r="O28" s="669"/>
      <c r="P28" s="669"/>
      <c r="Q28" s="669"/>
      <c r="R28" s="669"/>
      <c r="S28" s="669"/>
    </row>
    <row r="29" spans="1:19" ht="48" customHeight="1" x14ac:dyDescent="0.25">
      <c r="A29" s="33"/>
      <c r="B29" s="33"/>
      <c r="C29" s="452" t="s">
        <v>403</v>
      </c>
      <c r="D29" s="457"/>
      <c r="E29" s="601"/>
      <c r="F29" s="501" t="s">
        <v>104</v>
      </c>
      <c r="G29" s="587" t="s">
        <v>360</v>
      </c>
      <c r="H29" s="588"/>
      <c r="I29" s="409">
        <f>452+511</f>
        <v>963</v>
      </c>
      <c r="J29" s="409"/>
      <c r="K29" s="409">
        <f>I29+J29</f>
        <v>963</v>
      </c>
      <c r="L29" s="567"/>
      <c r="M29" s="277">
        <v>410</v>
      </c>
      <c r="N29" s="567">
        <v>590</v>
      </c>
      <c r="O29" s="567"/>
      <c r="P29" s="567"/>
      <c r="Q29" s="567"/>
      <c r="R29" s="567"/>
      <c r="S29" s="567"/>
    </row>
    <row r="30" spans="1:19" ht="79.5" customHeight="1" x14ac:dyDescent="0.25">
      <c r="A30" s="33"/>
      <c r="B30" s="33"/>
      <c r="C30" s="452" t="s">
        <v>404</v>
      </c>
      <c r="D30" s="457"/>
      <c r="E30" s="601"/>
      <c r="F30" s="501" t="s">
        <v>104</v>
      </c>
      <c r="G30" s="587" t="s">
        <v>360</v>
      </c>
      <c r="H30" s="588"/>
      <c r="I30" s="409">
        <f>690+808</f>
        <v>1498</v>
      </c>
      <c r="J30" s="409"/>
      <c r="K30" s="409">
        <f>I30+J30</f>
        <v>1498</v>
      </c>
      <c r="L30" s="567"/>
      <c r="M30" s="567">
        <v>250</v>
      </c>
      <c r="N30" s="567"/>
      <c r="O30" s="567"/>
      <c r="P30" s="567">
        <v>113</v>
      </c>
      <c r="Q30" s="567"/>
      <c r="R30" s="567"/>
      <c r="S30" s="567"/>
    </row>
    <row r="31" spans="1:19" ht="75" customHeight="1" x14ac:dyDescent="0.25">
      <c r="A31" s="33"/>
      <c r="B31" s="33"/>
      <c r="C31" s="452" t="s">
        <v>405</v>
      </c>
      <c r="D31" s="457"/>
      <c r="E31" s="601"/>
      <c r="F31" s="501" t="s">
        <v>30</v>
      </c>
      <c r="G31" s="587" t="s">
        <v>360</v>
      </c>
      <c r="H31" s="588"/>
      <c r="I31" s="409">
        <f>10+90</f>
        <v>100</v>
      </c>
      <c r="J31" s="409"/>
      <c r="K31" s="409">
        <f>I31+J31</f>
        <v>100</v>
      </c>
      <c r="L31" s="341" t="s">
        <v>292</v>
      </c>
      <c r="M31" s="922">
        <f>179500+128980</f>
        <v>308480</v>
      </c>
      <c r="N31" s="923"/>
      <c r="O31" s="531"/>
      <c r="P31" s="296"/>
      <c r="Q31" s="567"/>
      <c r="R31" s="567"/>
      <c r="S31" s="567"/>
    </row>
    <row r="32" spans="1:19" x14ac:dyDescent="0.25">
      <c r="A32" s="33"/>
      <c r="B32" s="33"/>
      <c r="C32" s="288" t="s">
        <v>32</v>
      </c>
      <c r="D32" s="289"/>
      <c r="E32" s="290"/>
      <c r="F32" s="501"/>
      <c r="G32" s="587"/>
      <c r="H32" s="588"/>
      <c r="I32" s="501"/>
      <c r="J32" s="501"/>
      <c r="K32" s="501"/>
      <c r="L32" s="95"/>
      <c r="M32" s="29"/>
      <c r="O32" s="29"/>
      <c r="P32" s="41"/>
      <c r="Q32" s="29"/>
      <c r="R32" s="29"/>
      <c r="S32" s="29"/>
    </row>
    <row r="33" spans="1:19" ht="60.75" customHeight="1" x14ac:dyDescent="0.25">
      <c r="A33" s="33"/>
      <c r="B33" s="33"/>
      <c r="C33" s="452" t="s">
        <v>406</v>
      </c>
      <c r="D33" s="457"/>
      <c r="E33" s="601"/>
      <c r="F33" s="501" t="s">
        <v>36</v>
      </c>
      <c r="G33" s="587" t="s">
        <v>360</v>
      </c>
      <c r="H33" s="588"/>
      <c r="I33" s="502">
        <f>I17/I26</f>
        <v>128745.16129032258</v>
      </c>
      <c r="J33" s="409"/>
      <c r="K33" s="502">
        <f>I33+J33</f>
        <v>128745.16129032258</v>
      </c>
      <c r="L33" s="160"/>
      <c r="M33" s="161" t="e">
        <f>#REF!/#REF!</f>
        <v>#REF!</v>
      </c>
      <c r="O33" s="161"/>
      <c r="P33" s="161"/>
      <c r="Q33" s="161"/>
      <c r="R33" s="161"/>
      <c r="S33" s="161"/>
    </row>
    <row r="34" spans="1:19" ht="48.75" customHeight="1" x14ac:dyDescent="0.25">
      <c r="A34" s="33"/>
      <c r="B34" s="33"/>
      <c r="C34" s="452" t="s">
        <v>407</v>
      </c>
      <c r="D34" s="457"/>
      <c r="E34" s="601"/>
      <c r="F34" s="501" t="s">
        <v>36</v>
      </c>
      <c r="G34" s="587" t="s">
        <v>360</v>
      </c>
      <c r="H34" s="588"/>
      <c r="I34" s="409">
        <v>7014.11</v>
      </c>
      <c r="J34" s="409"/>
      <c r="K34" s="409">
        <f>I34+J34</f>
        <v>7014.11</v>
      </c>
      <c r="L34" s="570"/>
      <c r="M34" s="174"/>
      <c r="N34" s="570"/>
      <c r="O34" s="570"/>
      <c r="P34" s="570"/>
      <c r="Q34" s="570"/>
      <c r="R34" s="570"/>
      <c r="S34" s="570"/>
    </row>
    <row r="35" spans="1:19" ht="62.25" customHeight="1" x14ac:dyDescent="0.25">
      <c r="A35" s="33"/>
      <c r="B35" s="33"/>
      <c r="C35" s="452" t="s">
        <v>408</v>
      </c>
      <c r="D35" s="457"/>
      <c r="E35" s="601"/>
      <c r="F35" s="501" t="s">
        <v>36</v>
      </c>
      <c r="G35" s="587" t="s">
        <v>360</v>
      </c>
      <c r="H35" s="588"/>
      <c r="I35" s="502">
        <f>I17/I29</f>
        <v>8288.8888888888887</v>
      </c>
      <c r="J35" s="409"/>
      <c r="K35" s="502">
        <f>I35+J35</f>
        <v>8288.8888888888887</v>
      </c>
      <c r="L35" s="570">
        <v>24.7</v>
      </c>
      <c r="M35">
        <v>69.099999999999994</v>
      </c>
      <c r="N35" s="173">
        <f>M35+L35</f>
        <v>93.8</v>
      </c>
      <c r="O35" s="173" t="e">
        <f>N35+O33+P33+M33+L19</f>
        <v>#REF!</v>
      </c>
      <c r="P35" s="570" t="e">
        <f>O35/#REF!</f>
        <v>#REF!</v>
      </c>
      <c r="Q35" s="570"/>
      <c r="R35" s="570"/>
      <c r="S35" s="570"/>
    </row>
    <row r="36" spans="1:19" ht="62.25" customHeight="1" x14ac:dyDescent="0.25">
      <c r="A36" s="33"/>
      <c r="B36" s="33"/>
      <c r="C36" s="602" t="s">
        <v>409</v>
      </c>
      <c r="D36" s="603"/>
      <c r="E36" s="604"/>
      <c r="F36" s="501" t="s">
        <v>36</v>
      </c>
      <c r="G36" s="587" t="s">
        <v>360</v>
      </c>
      <c r="H36" s="588"/>
      <c r="I36" s="502">
        <f>(104000+113500)/I30</f>
        <v>145.19359145527369</v>
      </c>
      <c r="J36" s="409"/>
      <c r="K36" s="502">
        <f>I36+J36</f>
        <v>145.19359145527369</v>
      </c>
      <c r="L36" s="570"/>
      <c r="M36" s="570">
        <v>2210</v>
      </c>
      <c r="N36" s="570" t="e">
        <f>N35+L33+M33+N33</f>
        <v>#REF!</v>
      </c>
      <c r="O36" s="570"/>
      <c r="P36" s="570"/>
      <c r="Q36" s="570"/>
      <c r="R36" s="570"/>
      <c r="S36" s="570"/>
    </row>
    <row r="37" spans="1:19" ht="68.25" customHeight="1" x14ac:dyDescent="0.25">
      <c r="A37" s="33"/>
      <c r="B37" s="33"/>
      <c r="C37" s="602" t="s">
        <v>410</v>
      </c>
      <c r="D37" s="603"/>
      <c r="E37" s="604"/>
      <c r="F37" s="501" t="s">
        <v>36</v>
      </c>
      <c r="G37" s="587" t="s">
        <v>360</v>
      </c>
      <c r="H37" s="588"/>
      <c r="I37" s="409">
        <v>1939.38</v>
      </c>
      <c r="J37" s="409"/>
      <c r="K37" s="409">
        <f>I37+J37</f>
        <v>1939.38</v>
      </c>
      <c r="L37" s="570"/>
      <c r="M37" s="312"/>
      <c r="N37" s="313"/>
      <c r="O37" s="570"/>
      <c r="P37" s="570"/>
      <c r="Q37" s="570"/>
      <c r="R37" s="570"/>
      <c r="S37" s="570"/>
    </row>
    <row r="38" spans="1:19" x14ac:dyDescent="0.25">
      <c r="A38" s="33"/>
      <c r="B38" s="33"/>
      <c r="C38" s="291" t="s">
        <v>33</v>
      </c>
      <c r="D38" s="292"/>
      <c r="E38" s="293"/>
      <c r="F38" s="501"/>
      <c r="G38" s="587"/>
      <c r="H38" s="588"/>
      <c r="I38" s="501"/>
      <c r="J38" s="501"/>
      <c r="K38" s="501"/>
      <c r="L38" s="669"/>
      <c r="M38" s="669"/>
      <c r="N38" s="669"/>
      <c r="O38" s="27"/>
      <c r="P38" s="27"/>
      <c r="Q38" s="27"/>
      <c r="R38" s="27"/>
      <c r="S38" s="27"/>
    </row>
    <row r="39" spans="1:19" ht="62.25" customHeight="1" x14ac:dyDescent="0.25">
      <c r="A39" s="33"/>
      <c r="B39" s="122"/>
      <c r="C39" s="605" t="s">
        <v>411</v>
      </c>
      <c r="D39" s="606"/>
      <c r="E39" s="607"/>
      <c r="F39" s="501" t="s">
        <v>104</v>
      </c>
      <c r="G39" s="587" t="s">
        <v>360</v>
      </c>
      <c r="H39" s="588"/>
      <c r="I39" s="409">
        <v>3</v>
      </c>
      <c r="J39" s="409"/>
      <c r="K39" s="409">
        <f>I39+J39</f>
        <v>3</v>
      </c>
      <c r="L39" s="567"/>
      <c r="M39" s="277">
        <v>2</v>
      </c>
      <c r="N39" s="567">
        <v>2</v>
      </c>
      <c r="O39" s="27"/>
      <c r="P39" s="27"/>
      <c r="Q39" s="27"/>
      <c r="R39" s="27"/>
      <c r="S39" s="27"/>
    </row>
    <row r="40" spans="1:19" ht="61.5" customHeight="1" x14ac:dyDescent="0.25">
      <c r="A40" s="33"/>
      <c r="B40" s="122"/>
      <c r="C40" s="605" t="s">
        <v>412</v>
      </c>
      <c r="D40" s="606"/>
      <c r="E40" s="607"/>
      <c r="F40" s="501" t="s">
        <v>104</v>
      </c>
      <c r="G40" s="587" t="s">
        <v>360</v>
      </c>
      <c r="H40" s="588"/>
      <c r="I40" s="409">
        <f>318+210</f>
        <v>528</v>
      </c>
      <c r="J40" s="409"/>
      <c r="K40" s="409">
        <f>I40+J40</f>
        <v>528</v>
      </c>
      <c r="L40" s="567"/>
      <c r="M40" s="277">
        <v>200</v>
      </c>
      <c r="N40" s="567">
        <v>571</v>
      </c>
      <c r="O40" s="27"/>
      <c r="P40" s="27"/>
      <c r="Q40" s="27"/>
      <c r="R40" s="27"/>
      <c r="S40" s="27"/>
    </row>
    <row r="41" spans="1:19" ht="53.25" customHeight="1" x14ac:dyDescent="0.25">
      <c r="A41" s="33"/>
      <c r="B41" s="122"/>
      <c r="C41" s="605" t="s">
        <v>413</v>
      </c>
      <c r="D41" s="606"/>
      <c r="E41" s="607"/>
      <c r="F41" s="501" t="s">
        <v>34</v>
      </c>
      <c r="G41" s="587" t="s">
        <v>360</v>
      </c>
      <c r="H41" s="588"/>
      <c r="I41" s="409"/>
      <c r="J41" s="409"/>
      <c r="K41" s="409"/>
      <c r="L41" s="567"/>
      <c r="M41" s="567"/>
      <c r="N41" s="567"/>
      <c r="O41" s="27"/>
      <c r="P41" s="27"/>
      <c r="Q41" s="27"/>
      <c r="R41" s="27"/>
      <c r="S41" s="27"/>
    </row>
    <row r="42" spans="1:19" ht="3.75" customHeight="1" x14ac:dyDescent="0.25">
      <c r="A42" s="30"/>
      <c r="B42" s="30"/>
      <c r="C42" s="286"/>
      <c r="D42" s="286"/>
      <c r="E42" s="286"/>
      <c r="F42" s="280"/>
      <c r="G42" s="280"/>
      <c r="H42" s="280"/>
      <c r="I42" s="280"/>
      <c r="J42" s="280"/>
      <c r="K42" s="280"/>
      <c r="L42" s="567"/>
      <c r="M42" s="277"/>
      <c r="N42" s="567"/>
      <c r="O42" s="27"/>
      <c r="P42" s="27"/>
      <c r="Q42" s="27"/>
      <c r="R42" s="27"/>
      <c r="S42" s="27"/>
    </row>
    <row r="43" spans="1:19" ht="15.75" customHeight="1" x14ac:dyDescent="0.25">
      <c r="A43" s="721" t="s">
        <v>333</v>
      </c>
      <c r="B43" s="721"/>
      <c r="C43" s="721"/>
      <c r="D43" s="721"/>
      <c r="E43" s="721"/>
      <c r="F43" s="721"/>
      <c r="G43" s="271"/>
      <c r="H43" s="272"/>
      <c r="I43" s="41"/>
      <c r="J43" s="273" t="s">
        <v>219</v>
      </c>
      <c r="K43" s="38"/>
      <c r="L43" s="44"/>
      <c r="M43" s="44"/>
      <c r="N43" s="39"/>
      <c r="O43" s="44"/>
      <c r="P43" s="44"/>
    </row>
    <row r="44" spans="1:19" ht="10.5" customHeight="1" x14ac:dyDescent="0.25">
      <c r="A44" s="56"/>
      <c r="B44" s="56"/>
      <c r="C44" s="56"/>
      <c r="F44" s="30"/>
      <c r="G44" s="375"/>
      <c r="H44" s="30"/>
      <c r="I44" s="30"/>
      <c r="J44" s="204" t="s">
        <v>77</v>
      </c>
      <c r="K44" s="204"/>
      <c r="L44" s="209"/>
      <c r="M44" s="30"/>
      <c r="N44" s="30"/>
      <c r="O44" s="30"/>
      <c r="P44" s="30"/>
    </row>
    <row r="45" spans="1:19" ht="9.75" customHeight="1" x14ac:dyDescent="0.25">
      <c r="A45" s="677" t="s">
        <v>78</v>
      </c>
      <c r="B45" s="677"/>
      <c r="C45" s="677"/>
      <c r="D45" s="677"/>
      <c r="E45" s="67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9" ht="27" customHeight="1" x14ac:dyDescent="0.25">
      <c r="A46" s="720" t="s">
        <v>312</v>
      </c>
      <c r="B46" s="720"/>
      <c r="C46" s="720"/>
      <c r="D46" s="720"/>
      <c r="E46" s="720"/>
      <c r="F46" s="720"/>
      <c r="G46" s="58"/>
      <c r="H46" s="60"/>
      <c r="I46" s="40"/>
      <c r="J46" s="273" t="s">
        <v>276</v>
      </c>
      <c r="K46" s="40"/>
      <c r="L46" s="40"/>
      <c r="M46" s="40"/>
      <c r="N46" s="30"/>
      <c r="O46" s="30"/>
      <c r="P46" s="30"/>
    </row>
    <row r="47" spans="1:19" ht="15" customHeight="1" x14ac:dyDescent="0.25">
      <c r="A47" s="56"/>
      <c r="B47" s="56"/>
      <c r="C47" s="56"/>
      <c r="D47" s="56"/>
      <c r="F47" s="40"/>
      <c r="G47" s="375"/>
      <c r="H47" s="40"/>
      <c r="I47" s="30"/>
      <c r="J47" s="204" t="s">
        <v>77</v>
      </c>
      <c r="K47" s="204"/>
      <c r="L47" s="204"/>
      <c r="M47" s="40"/>
      <c r="N47" s="30"/>
      <c r="O47" s="30"/>
      <c r="P47" s="30"/>
    </row>
  </sheetData>
  <mergeCells count="49">
    <mergeCell ref="J2:K3"/>
    <mergeCell ref="A2:A3"/>
    <mergeCell ref="B2:F3"/>
    <mergeCell ref="G2:G3"/>
    <mergeCell ref="H2:H3"/>
    <mergeCell ref="I2:I3"/>
    <mergeCell ref="B4:F4"/>
    <mergeCell ref="J4:K4"/>
    <mergeCell ref="B5:F5"/>
    <mergeCell ref="J5:K5"/>
    <mergeCell ref="B6:F6"/>
    <mergeCell ref="J6:K6"/>
    <mergeCell ref="A8:F8"/>
    <mergeCell ref="H8:I8"/>
    <mergeCell ref="A9:F9"/>
    <mergeCell ref="H9:I9"/>
    <mergeCell ref="A10:F10"/>
    <mergeCell ref="H10:I10"/>
    <mergeCell ref="G15:H15"/>
    <mergeCell ref="L15:N15"/>
    <mergeCell ref="L16:N16"/>
    <mergeCell ref="A11:F11"/>
    <mergeCell ref="H11:I11"/>
    <mergeCell ref="C13:E13"/>
    <mergeCell ref="G13:H13"/>
    <mergeCell ref="L13:N13"/>
    <mergeCell ref="C14:E14"/>
    <mergeCell ref="G14:H14"/>
    <mergeCell ref="L14:N14"/>
    <mergeCell ref="L20:N20"/>
    <mergeCell ref="O20:P20"/>
    <mergeCell ref="Q20:S20"/>
    <mergeCell ref="L18:N18"/>
    <mergeCell ref="O18:P18"/>
    <mergeCell ref="Q18:S18"/>
    <mergeCell ref="L19:N19"/>
    <mergeCell ref="O19:P19"/>
    <mergeCell ref="Q19:S19"/>
    <mergeCell ref="L28:N28"/>
    <mergeCell ref="O28:P28"/>
    <mergeCell ref="Q28:S28"/>
    <mergeCell ref="L25:N25"/>
    <mergeCell ref="O25:P25"/>
    <mergeCell ref="Q25:S25"/>
    <mergeCell ref="A43:F43"/>
    <mergeCell ref="A45:E45"/>
    <mergeCell ref="A46:F46"/>
    <mergeCell ref="L38:N38"/>
    <mergeCell ref="M31:N31"/>
  </mergeCells>
  <pageMargins left="0.11811023622047245" right="0.19685039370078741" top="0.31" bottom="0.15748031496062992" header="0.17" footer="0.18"/>
  <pageSetup paperSize="9" scale="64" orientation="portrait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6</vt:i4>
      </vt:variant>
    </vt:vector>
  </HeadingPairs>
  <TitlesOfParts>
    <vt:vector size="27" baseType="lpstr">
      <vt:lpstr>130115Ира2013 </vt:lpstr>
      <vt:lpstr>130115Ира2013  (2)</vt:lpstr>
      <vt:lpstr>130112Ира2013</vt:lpstr>
      <vt:lpstr>130112</vt:lpstr>
      <vt:lpstr>130102Ира2013</vt:lpstr>
      <vt:lpstr>130102+106</vt:lpstr>
      <vt:lpstr>130107 нов</vt:lpstr>
      <vt:lpstr>130107 2нов</vt:lpstr>
      <vt:lpstr>130107 2нов (2)</vt:lpstr>
      <vt:lpstr>130201Ира2013</vt:lpstr>
      <vt:lpstr>130201 2</vt:lpstr>
      <vt:lpstr>1017325</vt:lpstr>
      <vt:lpstr>7325</vt:lpstr>
      <vt:lpstr>130204</vt:lpstr>
      <vt:lpstr>130204 </vt:lpstr>
      <vt:lpstr>091103</vt:lpstr>
      <vt:lpstr>091103 2</vt:lpstr>
      <vt:lpstr>091106</vt:lpstr>
      <vt:lpstr>091106 (2)</vt:lpstr>
      <vt:lpstr>Лист5</vt:lpstr>
      <vt:lpstr>Лист1</vt:lpstr>
      <vt:lpstr>'1017325'!Область_печати</vt:lpstr>
      <vt:lpstr>'130102+106'!Область_печати</vt:lpstr>
      <vt:lpstr>'130102Ира2013'!Область_печати</vt:lpstr>
      <vt:lpstr>'130112'!Область_печати</vt:lpstr>
      <vt:lpstr>'130115Ира2013  (2)'!Область_печати</vt:lpstr>
      <vt:lpstr>'7325'!Область_печати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2019-09-04T06:46:27Z</dcterms:modified>
</cp:coreProperties>
</file>